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Lanen CA\5e\Instructor\"/>
    </mc:Choice>
  </mc:AlternateContent>
  <bookViews>
    <workbookView xWindow="0" yWindow="60" windowWidth="19035" windowHeight="12270"/>
  </bookViews>
  <sheets>
    <sheet name="SP01-37" sheetId="2" r:id="rId1"/>
    <sheet name="Given P01-37" sheetId="6" r:id="rId2"/>
    <sheet name="SP01-39" sheetId="5" r:id="rId3"/>
    <sheet name="Given P01-39" sheetId="7" r:id="rId4"/>
    <sheet name="SP01-40" sheetId="4" r:id="rId5"/>
    <sheet name="Given P01-40" sheetId="8" r:id="rId6"/>
    <sheet name="SP01-42" sheetId="3" r:id="rId7"/>
    <sheet name="Given P01-42" sheetId="9" r:id="rId8"/>
  </sheets>
  <calcPr calcId="152511"/>
</workbook>
</file>

<file path=xl/calcChain.xml><?xml version="1.0" encoding="utf-8"?>
<calcChain xmlns="http://schemas.openxmlformats.org/spreadsheetml/2006/main">
  <c r="F22" i="4" l="1"/>
  <c r="E22" i="4"/>
  <c r="D22" i="4"/>
  <c r="F21" i="4"/>
  <c r="H32" i="2"/>
  <c r="H30" i="2"/>
  <c r="G32" i="2"/>
  <c r="G30" i="2"/>
  <c r="F32" i="2"/>
  <c r="F30" i="2"/>
  <c r="E32" i="2"/>
  <c r="E30" i="2"/>
  <c r="H28" i="2"/>
  <c r="H26" i="2"/>
  <c r="G28" i="2"/>
  <c r="G26" i="2"/>
  <c r="F28" i="2"/>
  <c r="F26" i="2"/>
  <c r="G15" i="6" l="1"/>
  <c r="G14" i="6"/>
  <c r="G13" i="6"/>
  <c r="G12" i="6"/>
  <c r="G11" i="6"/>
  <c r="G10" i="6"/>
  <c r="E18" i="3"/>
  <c r="E16" i="3"/>
  <c r="E14" i="3"/>
  <c r="E14" i="4"/>
  <c r="F14" i="4" s="1"/>
  <c r="D19" i="3"/>
  <c r="D20" i="3" s="1"/>
  <c r="D21" i="3" s="1"/>
  <c r="F21" i="9"/>
  <c r="F22" i="9" s="1"/>
  <c r="E19" i="4"/>
  <c r="E15" i="4"/>
  <c r="E16" i="4"/>
  <c r="E17" i="4"/>
  <c r="E18" i="4"/>
  <c r="D20" i="4"/>
  <c r="D21" i="4" s="1"/>
  <c r="F12" i="4"/>
  <c r="F20" i="8"/>
  <c r="F21" i="8" s="1"/>
  <c r="G20" i="5"/>
  <c r="G21" i="5"/>
  <c r="G22" i="5"/>
  <c r="G23" i="5"/>
  <c r="F20" i="5"/>
  <c r="F24" i="5" s="1"/>
  <c r="F21" i="5"/>
  <c r="F22" i="5"/>
  <c r="E20" i="5"/>
  <c r="E24" i="5" s="1"/>
  <c r="E21" i="5"/>
  <c r="E22" i="5"/>
  <c r="E23" i="5"/>
  <c r="H27" i="5"/>
  <c r="H25" i="5"/>
  <c r="H23" i="2"/>
  <c r="H24" i="2"/>
  <c r="H25" i="2"/>
  <c r="H27" i="2"/>
  <c r="G23" i="2"/>
  <c r="G24" i="2"/>
  <c r="G25" i="2"/>
  <c r="F23" i="2"/>
  <c r="F24" i="2"/>
  <c r="F25" i="2"/>
  <c r="F27" i="2"/>
  <c r="E23" i="2"/>
  <c r="E24" i="2"/>
  <c r="E25" i="2"/>
  <c r="F14" i="7"/>
  <c r="E14" i="7"/>
  <c r="G26" i="6"/>
  <c r="G28" i="6" s="1"/>
  <c r="F16" i="6"/>
  <c r="F18" i="4"/>
  <c r="F17" i="4"/>
  <c r="F16" i="4"/>
  <c r="F15" i="4"/>
  <c r="H13" i="5"/>
  <c r="F19" i="4"/>
  <c r="E19" i="3"/>
  <c r="E20" i="3"/>
  <c r="E21" i="3" s="1"/>
  <c r="G24" i="5"/>
  <c r="G26" i="5" s="1"/>
  <c r="E20" i="4" l="1"/>
  <c r="E21" i="4" s="1"/>
  <c r="H29" i="2"/>
  <c r="H31" i="2" s="1"/>
  <c r="F29" i="2"/>
  <c r="E29" i="2"/>
  <c r="G29" i="2"/>
  <c r="G16" i="6"/>
  <c r="G20" i="6" s="1"/>
  <c r="G21" i="6" s="1"/>
  <c r="E25" i="5"/>
  <c r="E26" i="5"/>
  <c r="F31" i="2"/>
  <c r="F25" i="5"/>
  <c r="F26" i="5"/>
  <c r="G27" i="5"/>
  <c r="G28" i="5"/>
  <c r="G29" i="5" s="1"/>
  <c r="G25" i="5"/>
  <c r="F20" i="4" l="1"/>
  <c r="G31" i="2"/>
  <c r="E31" i="2"/>
  <c r="E28" i="5"/>
  <c r="E29" i="5" s="1"/>
  <c r="E27" i="5"/>
  <c r="F27" i="5"/>
  <c r="F28" i="5"/>
  <c r="F29" i="5" s="1"/>
</calcChain>
</file>

<file path=xl/comments1.xml><?xml version="1.0" encoding="utf-8"?>
<comments xmlns="http://schemas.openxmlformats.org/spreadsheetml/2006/main">
  <authors>
    <author>Jack Terry</author>
  </authors>
  <commentList>
    <comment ref="D12" authorId="0" shapeId="0">
      <text>
        <r>
          <rPr>
            <sz val="8"/>
            <color indexed="81"/>
            <rFont val="Tahoma"/>
            <family val="2"/>
          </rPr>
          <t>Enter the appropriate data in the yellow cells.  Your totals well be verified.</t>
        </r>
      </text>
    </comment>
  </commentList>
</comments>
</file>

<file path=xl/comments2.xml><?xml version="1.0" encoding="utf-8"?>
<comments xmlns="http://schemas.openxmlformats.org/spreadsheetml/2006/main">
  <authors>
    <author>Jack Terry</author>
  </authors>
  <commentList>
    <comment ref="D11" authorId="0" shapeId="0">
      <text>
        <r>
          <rPr>
            <sz val="8"/>
            <color indexed="81"/>
            <rFont val="Tahoma"/>
            <family val="2"/>
          </rPr>
          <t>Enter the appropriate numbers in the yellow cells.  Your totals will be verified.</t>
        </r>
      </text>
    </comment>
  </commentList>
</comments>
</file>

<file path=xl/sharedStrings.xml><?xml version="1.0" encoding="utf-8"?>
<sst xmlns="http://schemas.openxmlformats.org/spreadsheetml/2006/main" count="187" uniqueCount="132">
  <si>
    <t>Enter data to compute the following options:</t>
  </si>
  <si>
    <t xml:space="preserve">      cost basis.</t>
  </si>
  <si>
    <t xml:space="preserve">      could be used as the cost basis.</t>
  </si>
  <si>
    <t>Leave cells blank if costs are not to be included.  Where necessary, round to the nearest cent.</t>
  </si>
  <si>
    <t>Production Costs</t>
  </si>
  <si>
    <t>A</t>
  </si>
  <si>
    <t>B</t>
  </si>
  <si>
    <t>C</t>
  </si>
  <si>
    <t>D</t>
  </si>
  <si>
    <t>Materials (variable)</t>
  </si>
  <si>
    <t>Labor (variable)</t>
  </si>
  <si>
    <t>Supplies (variable)</t>
  </si>
  <si>
    <t>Indirect costs (fixed)</t>
  </si>
  <si>
    <t>Marketing (variable)</t>
  </si>
  <si>
    <t>Administrative (fixed)</t>
  </si>
  <si>
    <t>Without</t>
  </si>
  <si>
    <t>Differential</t>
  </si>
  <si>
    <t>The</t>
  </si>
  <si>
    <t>Contract</t>
  </si>
  <si>
    <t>Sales revenue</t>
  </si>
  <si>
    <t>Costs:</t>
  </si>
  <si>
    <t xml:space="preserve">  Labor</t>
  </si>
  <si>
    <t xml:space="preserve">  Equipment lease</t>
  </si>
  <si>
    <t xml:space="preserve">  Rent</t>
  </si>
  <si>
    <t xml:space="preserve">  Supplies</t>
  </si>
  <si>
    <t xml:space="preserve">  Officers' salaries</t>
  </si>
  <si>
    <t xml:space="preserve">  Other costs</t>
  </si>
  <si>
    <t>Total Costs</t>
  </si>
  <si>
    <t>Operating Profit (loss)</t>
  </si>
  <si>
    <t>Income Statement</t>
  </si>
  <si>
    <t>Status Quo:</t>
  </si>
  <si>
    <t>Alternative:</t>
  </si>
  <si>
    <t>Service</t>
  </si>
  <si>
    <t>Difference</t>
  </si>
  <si>
    <t xml:space="preserve">  Vehicle leases</t>
  </si>
  <si>
    <t xml:space="preserve">  Utilities</t>
  </si>
  <si>
    <t xml:space="preserve">  Manager's salary</t>
  </si>
  <si>
    <t>Enter data in the shaded cells to compute the following options:</t>
  </si>
  <si>
    <t>B. Use only differential costs as the cost basis.</t>
  </si>
  <si>
    <t xml:space="preserve">Leave cells blank if costs are not to be included. </t>
  </si>
  <si>
    <t>Other variable costs</t>
  </si>
  <si>
    <t>Fixed costs</t>
  </si>
  <si>
    <t>Direct Materials (variable)</t>
  </si>
  <si>
    <t>Direct Labor (variable)</t>
  </si>
  <si>
    <t>Per unit cost</t>
  </si>
  <si>
    <t>Costs</t>
  </si>
  <si>
    <t>Unit Cost Options</t>
  </si>
  <si>
    <t>Student Name:</t>
  </si>
  <si>
    <t>Instructor</t>
  </si>
  <si>
    <t>Class:</t>
  </si>
  <si>
    <t>McGraw-Hill/Irwin</t>
  </si>
  <si>
    <t>Materials</t>
  </si>
  <si>
    <t>Variable marketing costs</t>
  </si>
  <si>
    <t>Total</t>
  </si>
  <si>
    <t>Cost</t>
  </si>
  <si>
    <t>Cost per</t>
  </si>
  <si>
    <t>Selling price percentage above cost</t>
  </si>
  <si>
    <t>Manufacturing plant capacity (in units)</t>
  </si>
  <si>
    <t>Actual annual production (in units)</t>
  </si>
  <si>
    <t>Per unit selling price expected on contract</t>
  </si>
  <si>
    <t xml:space="preserve">   Materials</t>
  </si>
  <si>
    <t xml:space="preserve">   Labor</t>
  </si>
  <si>
    <t>Amount invoiced for 500 units</t>
  </si>
  <si>
    <t>Direct labor</t>
  </si>
  <si>
    <t>Other costs varying with output</t>
  </si>
  <si>
    <t>Total costs</t>
  </si>
  <si>
    <t>Unit</t>
  </si>
  <si>
    <t>Cost to Produce 2400 units:</t>
  </si>
  <si>
    <t>A. Use the full per unit cost for normal production of 2,400 units.</t>
  </si>
  <si>
    <t>Cost plus 15%</t>
  </si>
  <si>
    <t>Total Price (600 units)</t>
  </si>
  <si>
    <t>C. Use differential costs plus a share of fixed costs, based on actual production</t>
  </si>
  <si>
    <t>Total annual cost to lease necessary vehicles</t>
  </si>
  <si>
    <t>Percentage increase in labor and utilities</t>
  </si>
  <si>
    <t>Percentage increase in rent and other costs</t>
  </si>
  <si>
    <t>Annual Income Statement before Expansion</t>
  </si>
  <si>
    <t>Operating profit (loss)</t>
  </si>
  <si>
    <t>(1)</t>
  </si>
  <si>
    <t>(2)</t>
  </si>
  <si>
    <t>(3)</t>
  </si>
  <si>
    <t>B-YOU</t>
  </si>
  <si>
    <t>Annual Income Statement</t>
  </si>
  <si>
    <t>Cost of full-time consultant</t>
  </si>
  <si>
    <t>Percentage increase in equipment lease</t>
  </si>
  <si>
    <t>Percentage increase in supplies</t>
  </si>
  <si>
    <t>Percentage increase in other costs</t>
  </si>
  <si>
    <t>Revenue from new contract</t>
  </si>
  <si>
    <t>Requirement a:</t>
  </si>
  <si>
    <t>Requirement c:  What considerations, other than costs, are necessary</t>
  </si>
  <si>
    <t>before making this decision?</t>
  </si>
  <si>
    <t>Requirement b:  If the contract pays $90,000 should it be accepted?</t>
  </si>
  <si>
    <t>Other factors would include (1) whether this will enable the company to get into a new, profitable line of business; (2) what other opportunities the company has for expanding; and (3) whether the contract will provide for more revenues in the future.  In short, the company must consider the long run as well as the first year's results.</t>
  </si>
  <si>
    <t>Production costs:</t>
  </si>
  <si>
    <t xml:space="preserve">  Materials</t>
  </si>
  <si>
    <t>Totals</t>
  </si>
  <si>
    <t>T-COMM</t>
  </si>
  <si>
    <t>South Division's annual production capacity (units)</t>
  </si>
  <si>
    <t>Annual production planned before North Division's order (units)</t>
  </si>
  <si>
    <t>North Division's Order:</t>
  </si>
  <si>
    <t>Size of North's order (in units)</t>
  </si>
  <si>
    <t xml:space="preserve">    volume (with North's order) of 3,000 units.</t>
  </si>
  <si>
    <t>CAMPUS PACKAGE DELIVERY</t>
  </si>
  <si>
    <t>Since acceptance of the contract would result in an decrease of operating profits by $1,426 (=$90,000 paid according to the contract -$91,426 in differential costs), it would seem that the contract should be rejected.  Of course, as a practical matter the amount is so small that differential profit probably would not be the deciding factor.  Errors in estimation alone could change the decision easily.</t>
  </si>
  <si>
    <t>Given P01-42:</t>
  </si>
  <si>
    <t>Given P01-40:</t>
  </si>
  <si>
    <t>Given P01-39:</t>
  </si>
  <si>
    <t>Given P01-37:</t>
  </si>
  <si>
    <t>IMPERIAL DEVICES</t>
  </si>
  <si>
    <t>Cost to Produce 60,000 monitors</t>
  </si>
  <si>
    <t xml:space="preserve">  Supplies and other costs that will vary with production</t>
  </si>
  <si>
    <t xml:space="preserve">  Indirect costs that will not vary with production</t>
  </si>
  <si>
    <t>Administrative costs (will not vary with production)</t>
  </si>
  <si>
    <t>Device</t>
  </si>
  <si>
    <t>State Government Contract:</t>
  </si>
  <si>
    <t>Per unit selling price expected by State Government</t>
  </si>
  <si>
    <t>State Government cost per unit calculation:</t>
  </si>
  <si>
    <t xml:space="preserve">   Supplies and other costs that will vary with production</t>
  </si>
  <si>
    <t>Fixed costs (do not vary with output)</t>
  </si>
  <si>
    <t>A. Only the differential production costs could be considered as the cost basis.</t>
  </si>
  <si>
    <t>B. The total cost per device for normal production of 60,000 devices could be used as the</t>
  </si>
  <si>
    <t>C. The total cost per device for production of 66,000 devices, excluding marketing costs,</t>
  </si>
  <si>
    <t>D. The total cost per device for production of 66,000 devices, including marketing costs,</t>
  </si>
  <si>
    <t>(One Unit = One Device)</t>
  </si>
  <si>
    <t>Per device cost basis</t>
  </si>
  <si>
    <t>Per device price (Cost plus 20%)</t>
  </si>
  <si>
    <t>No Express</t>
  </si>
  <si>
    <t>With Express</t>
  </si>
  <si>
    <t>Expected annual revenue from new express service</t>
  </si>
  <si>
    <t>Problem 01-37</t>
  </si>
  <si>
    <t>Problem 01-39</t>
  </si>
  <si>
    <t>Problem 01-40</t>
  </si>
  <si>
    <t>Problem 01-42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</si>
</sst>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?_);_(@_)"/>
    <numFmt numFmtId="165" formatCode="_(* #,##0.00000_);_(* \(#,##0.00000\);_(* &quot;-&quot;???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doubleAccounting"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4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1" fontId="3" fillId="4" borderId="0">
      <alignment horizontal="center"/>
    </xf>
    <xf numFmtId="41" fontId="3" fillId="5" borderId="0" applyBorder="0">
      <protection locked="0"/>
    </xf>
  </cellStyleXfs>
  <cellXfs count="134">
    <xf numFmtId="0" fontId="0" fillId="0" borderId="0" xfId="0"/>
    <xf numFmtId="43" fontId="1" fillId="0" borderId="0" xfId="0" applyNumberFormat="1" applyFont="1"/>
    <xf numFmtId="0" fontId="0" fillId="0" borderId="0" xfId="0" applyProtection="1"/>
    <xf numFmtId="43" fontId="1" fillId="0" borderId="0" xfId="0" applyNumberFormat="1" applyFont="1" applyProtection="1"/>
    <xf numFmtId="164" fontId="1" fillId="0" borderId="0" xfId="0" applyNumberFormat="1" applyFont="1" applyProtection="1"/>
    <xf numFmtId="43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/>
    <xf numFmtId="43" fontId="2" fillId="2" borderId="0" xfId="0" applyNumberFormat="1" applyFont="1" applyFill="1" applyBorder="1" applyProtection="1"/>
    <xf numFmtId="43" fontId="3" fillId="2" borderId="0" xfId="0" applyNumberFormat="1" applyFont="1" applyFill="1" applyBorder="1" applyProtection="1"/>
    <xf numFmtId="0" fontId="0" fillId="2" borderId="0" xfId="0" applyFill="1" applyAlignment="1">
      <alignment horizontal="left"/>
    </xf>
    <xf numFmtId="44" fontId="3" fillId="3" borderId="1" xfId="0" applyNumberFormat="1" applyFont="1" applyFill="1" applyBorder="1" applyProtection="1">
      <protection locked="0"/>
    </xf>
    <xf numFmtId="44" fontId="3" fillId="3" borderId="2" xfId="0" applyNumberFormat="1" applyFont="1" applyFill="1" applyBorder="1" applyProtection="1">
      <protection locked="0"/>
    </xf>
    <xf numFmtId="43" fontId="3" fillId="3" borderId="3" xfId="0" applyNumberFormat="1" applyFont="1" applyFill="1" applyBorder="1" applyProtection="1">
      <protection locked="0"/>
    </xf>
    <xf numFmtId="43" fontId="3" fillId="3" borderId="4" xfId="0" applyNumberFormat="1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2" fillId="0" borderId="0" xfId="0" applyFont="1" applyProtection="1">
      <protection locked="0"/>
    </xf>
    <xf numFmtId="0" fontId="3" fillId="0" borderId="0" xfId="0" applyFont="1" applyProtection="1"/>
    <xf numFmtId="0" fontId="2" fillId="0" borderId="0" xfId="0" quotePrefix="1" applyFont="1" applyBorder="1" applyAlignment="1" applyProtection="1">
      <alignment horizontal="left"/>
    </xf>
    <xf numFmtId="0" fontId="3" fillId="2" borderId="0" xfId="0" applyFont="1" applyFill="1" applyProtection="1"/>
    <xf numFmtId="0" fontId="3" fillId="0" borderId="0" xfId="0" applyFont="1" applyFill="1" applyBorder="1" applyAlignment="1" applyProtection="1">
      <alignment horizontal="right"/>
    </xf>
    <xf numFmtId="0" fontId="2" fillId="0" borderId="0" xfId="0" quotePrefix="1" applyFont="1" applyFill="1" applyBorder="1" applyAlignment="1" applyProtection="1">
      <alignment horizontal="left"/>
    </xf>
    <xf numFmtId="16" fontId="3" fillId="0" borderId="0" xfId="0" quotePrefix="1" applyNumberFormat="1" applyFont="1" applyFill="1" applyProtection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43" fontId="3" fillId="2" borderId="0" xfId="0" applyNumberFormat="1" applyFont="1" applyFill="1" applyProtection="1"/>
    <xf numFmtId="43" fontId="2" fillId="2" borderId="0" xfId="0" applyNumberFormat="1" applyFont="1" applyFill="1" applyProtection="1"/>
    <xf numFmtId="43" fontId="2" fillId="2" borderId="0" xfId="0" applyNumberFormat="1" applyFont="1" applyFill="1" applyAlignment="1" applyProtection="1">
      <alignment horizontal="center"/>
    </xf>
    <xf numFmtId="44" fontId="3" fillId="2" borderId="0" xfId="0" applyNumberFormat="1" applyFont="1" applyFill="1" applyBorder="1" applyProtection="1"/>
    <xf numFmtId="0" fontId="5" fillId="2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protection locked="0"/>
    </xf>
    <xf numFmtId="44" fontId="3" fillId="3" borderId="5" xfId="0" applyNumberFormat="1" applyFont="1" applyFill="1" applyBorder="1" applyProtection="1">
      <protection locked="0"/>
    </xf>
    <xf numFmtId="43" fontId="3" fillId="3" borderId="6" xfId="0" applyNumberFormat="1" applyFont="1" applyFill="1" applyBorder="1" applyProtection="1">
      <protection locked="0"/>
    </xf>
    <xf numFmtId="43" fontId="3" fillId="3" borderId="8" xfId="0" applyNumberFormat="1" applyFont="1" applyFill="1" applyBorder="1" applyProtection="1">
      <protection locked="0"/>
    </xf>
    <xf numFmtId="44" fontId="3" fillId="3" borderId="7" xfId="0" applyNumberFormat="1" applyFont="1" applyFill="1" applyBorder="1" applyProtection="1">
      <protection locked="0"/>
    </xf>
    <xf numFmtId="44" fontId="3" fillId="3" borderId="9" xfId="0" applyNumberFormat="1" applyFont="1" applyFill="1" applyBorder="1" applyProtection="1">
      <protection locked="0"/>
    </xf>
    <xf numFmtId="44" fontId="3" fillId="3" borderId="10" xfId="0" applyNumberFormat="1" applyFont="1" applyFill="1" applyBorder="1" applyProtection="1">
      <protection locked="0"/>
    </xf>
    <xf numFmtId="0" fontId="0" fillId="2" borderId="0" xfId="0" applyFill="1"/>
    <xf numFmtId="42" fontId="0" fillId="2" borderId="0" xfId="0" applyNumberFormat="1" applyFill="1"/>
    <xf numFmtId="42" fontId="0" fillId="2" borderId="11" xfId="0" applyNumberFormat="1" applyFill="1" applyBorder="1"/>
    <xf numFmtId="41" fontId="0" fillId="2" borderId="0" xfId="0" applyNumberFormat="1" applyFill="1"/>
    <xf numFmtId="41" fontId="0" fillId="2" borderId="12" xfId="0" applyNumberFormat="1" applyFill="1" applyBorder="1"/>
    <xf numFmtId="0" fontId="2" fillId="2" borderId="0" xfId="0" applyFont="1" applyFill="1" applyAlignment="1">
      <alignment horizontal="center"/>
    </xf>
    <xf numFmtId="0" fontId="2" fillId="2" borderId="12" xfId="0" applyFont="1" applyFill="1" applyBorder="1" applyAlignment="1">
      <alignment horizontal="center"/>
    </xf>
    <xf numFmtId="9" fontId="0" fillId="2" borderId="0" xfId="0" applyNumberFormat="1" applyFill="1"/>
    <xf numFmtId="41" fontId="0" fillId="2" borderId="0" xfId="0" applyNumberFormat="1" applyFill="1" applyBorder="1"/>
    <xf numFmtId="42" fontId="0" fillId="2" borderId="0" xfId="0" applyNumberFormat="1" applyFill="1" applyBorder="1"/>
    <xf numFmtId="43" fontId="3" fillId="3" borderId="13" xfId="0" applyNumberFormat="1" applyFont="1" applyFill="1" applyBorder="1" applyProtection="1">
      <protection locked="0"/>
    </xf>
    <xf numFmtId="0" fontId="3" fillId="2" borderId="0" xfId="0" applyFont="1" applyFill="1" applyBorder="1" applyProtection="1"/>
    <xf numFmtId="0" fontId="2" fillId="2" borderId="0" xfId="0" applyFont="1" applyFill="1" applyBorder="1" applyProtection="1"/>
    <xf numFmtId="37" fontId="3" fillId="2" borderId="0" xfId="0" applyNumberFormat="1" applyFont="1" applyFill="1" applyBorder="1" applyProtection="1"/>
    <xf numFmtId="6" fontId="4" fillId="2" borderId="0" xfId="0" applyNumberFormat="1" applyFont="1" applyFill="1" applyBorder="1" applyProtection="1"/>
    <xf numFmtId="42" fontId="0" fillId="2" borderId="12" xfId="0" applyNumberFormat="1" applyFill="1" applyBorder="1"/>
    <xf numFmtId="42" fontId="0" fillId="2" borderId="14" xfId="0" applyNumberFormat="1" applyFill="1" applyBorder="1"/>
    <xf numFmtId="43" fontId="1" fillId="2" borderId="0" xfId="0" applyNumberFormat="1" applyFont="1" applyFill="1"/>
    <xf numFmtId="43" fontId="1" fillId="2" borderId="0" xfId="0" applyNumberFormat="1" applyFont="1" applyFill="1" applyBorder="1" applyProtection="1"/>
    <xf numFmtId="43" fontId="2" fillId="2" borderId="12" xfId="0" quotePrefix="1" applyNumberFormat="1" applyFont="1" applyFill="1" applyBorder="1" applyAlignment="1" applyProtection="1">
      <alignment horizontal="center"/>
    </xf>
    <xf numFmtId="43" fontId="7" fillId="2" borderId="0" xfId="0" applyNumberFormat="1" applyFont="1" applyFill="1" applyBorder="1" applyAlignment="1" applyProtection="1">
      <alignment horizontal="center"/>
    </xf>
    <xf numFmtId="41" fontId="3" fillId="3" borderId="6" xfId="0" applyNumberFormat="1" applyFont="1" applyFill="1" applyBorder="1" applyProtection="1">
      <protection locked="0"/>
    </xf>
    <xf numFmtId="41" fontId="3" fillId="3" borderId="15" xfId="0" applyNumberFormat="1" applyFont="1" applyFill="1" applyBorder="1" applyProtection="1">
      <protection locked="0"/>
    </xf>
    <xf numFmtId="41" fontId="3" fillId="3" borderId="8" xfId="0" applyNumberFormat="1" applyFont="1" applyFill="1" applyBorder="1" applyProtection="1">
      <protection locked="0"/>
    </xf>
    <xf numFmtId="41" fontId="3" fillId="3" borderId="16" xfId="0" applyNumberFormat="1" applyFont="1" applyFill="1" applyBorder="1" applyProtection="1">
      <protection locked="0"/>
    </xf>
    <xf numFmtId="42" fontId="3" fillId="3" borderId="17" xfId="0" applyNumberFormat="1" applyFont="1" applyFill="1" applyBorder="1" applyProtection="1">
      <protection locked="0"/>
    </xf>
    <xf numFmtId="42" fontId="3" fillId="3" borderId="18" xfId="0" applyNumberFormat="1" applyFont="1" applyFill="1" applyBorder="1" applyProtection="1">
      <protection locked="0"/>
    </xf>
    <xf numFmtId="41" fontId="3" fillId="3" borderId="5" xfId="0" applyNumberFormat="1" applyFont="1" applyFill="1" applyBorder="1" applyProtection="1">
      <protection locked="0"/>
    </xf>
    <xf numFmtId="41" fontId="3" fillId="3" borderId="19" xfId="0" applyNumberFormat="1" applyFont="1" applyFill="1" applyBorder="1" applyProtection="1">
      <protection locked="0"/>
    </xf>
    <xf numFmtId="43" fontId="1" fillId="2" borderId="0" xfId="0" applyNumberFormat="1" applyFont="1" applyFill="1" applyProtection="1"/>
    <xf numFmtId="164" fontId="3" fillId="2" borderId="0" xfId="0" applyNumberFormat="1" applyFont="1" applyFill="1" applyProtection="1"/>
    <xf numFmtId="41" fontId="3" fillId="3" borderId="20" xfId="0" applyNumberFormat="1" applyFont="1" applyFill="1" applyBorder="1" applyProtection="1">
      <protection locked="0"/>
    </xf>
    <xf numFmtId="41" fontId="3" fillId="3" borderId="21" xfId="0" applyNumberFormat="1" applyFont="1" applyFill="1" applyBorder="1" applyProtection="1">
      <protection locked="0"/>
    </xf>
    <xf numFmtId="41" fontId="3" fillId="3" borderId="22" xfId="0" applyNumberFormat="1" applyFont="1" applyFill="1" applyBorder="1" applyProtection="1">
      <protection locked="0"/>
    </xf>
    <xf numFmtId="42" fontId="3" fillId="3" borderId="8" xfId="0" applyNumberFormat="1" applyFont="1" applyFill="1" applyBorder="1" applyProtection="1">
      <protection locked="0"/>
    </xf>
    <xf numFmtId="42" fontId="3" fillId="3" borderId="16" xfId="0" applyNumberFormat="1" applyFont="1" applyFill="1" applyBorder="1" applyProtection="1">
      <protection locked="0"/>
    </xf>
    <xf numFmtId="42" fontId="3" fillId="3" borderId="22" xfId="0" applyNumberFormat="1" applyFont="1" applyFill="1" applyBorder="1" applyProtection="1">
      <protection locked="0"/>
    </xf>
    <xf numFmtId="42" fontId="3" fillId="3" borderId="23" xfId="0" applyNumberFormat="1" applyFont="1" applyFill="1" applyBorder="1" applyProtection="1">
      <protection locked="0"/>
    </xf>
    <xf numFmtId="42" fontId="3" fillId="3" borderId="24" xfId="0" applyNumberFormat="1" applyFont="1" applyFill="1" applyBorder="1" applyProtection="1">
      <protection locked="0"/>
    </xf>
    <xf numFmtId="42" fontId="3" fillId="3" borderId="25" xfId="0" applyNumberFormat="1" applyFont="1" applyFill="1" applyBorder="1" applyProtection="1">
      <protection locked="0"/>
    </xf>
    <xf numFmtId="42" fontId="3" fillId="3" borderId="26" xfId="0" applyNumberFormat="1" applyFont="1" applyFill="1" applyBorder="1" applyProtection="1">
      <protection locked="0"/>
    </xf>
    <xf numFmtId="43" fontId="8" fillId="2" borderId="0" xfId="0" applyNumberFormat="1" applyFont="1" applyFill="1" applyProtection="1"/>
    <xf numFmtId="43" fontId="8" fillId="2" borderId="0" xfId="0" applyNumberFormat="1" applyFont="1" applyFill="1" applyBorder="1" applyProtection="1"/>
    <xf numFmtId="43" fontId="7" fillId="2" borderId="0" xfId="0" applyNumberFormat="1" applyFont="1" applyFill="1" applyBorder="1" applyProtection="1"/>
    <xf numFmtId="43" fontId="9" fillId="2" borderId="0" xfId="0" applyNumberFormat="1" applyFont="1" applyFill="1" applyProtection="1"/>
    <xf numFmtId="165" fontId="10" fillId="2" borderId="0" xfId="0" applyNumberFormat="1" applyFont="1" applyFill="1" applyProtection="1"/>
    <xf numFmtId="43" fontId="10" fillId="2" borderId="0" xfId="0" applyNumberFormat="1" applyFont="1" applyFill="1" applyProtection="1"/>
    <xf numFmtId="164" fontId="10" fillId="2" borderId="0" xfId="0" applyNumberFormat="1" applyFont="1" applyFill="1" applyProtection="1"/>
    <xf numFmtId="0" fontId="12" fillId="2" borderId="0" xfId="0" applyFont="1" applyFill="1" applyBorder="1" applyAlignment="1" applyProtection="1">
      <alignment horizontal="center"/>
    </xf>
    <xf numFmtId="43" fontId="7" fillId="2" borderId="12" xfId="0" applyNumberFormat="1" applyFont="1" applyFill="1" applyBorder="1" applyAlignment="1" applyProtection="1">
      <alignment horizontal="center"/>
    </xf>
    <xf numFmtId="42" fontId="8" fillId="3" borderId="13" xfId="0" applyNumberFormat="1" applyFont="1" applyFill="1" applyBorder="1" applyProtection="1">
      <protection locked="0"/>
    </xf>
    <xf numFmtId="41" fontId="8" fillId="3" borderId="5" xfId="0" applyNumberFormat="1" applyFont="1" applyFill="1" applyBorder="1" applyProtection="1">
      <protection locked="0"/>
    </xf>
    <xf numFmtId="41" fontId="8" fillId="3" borderId="20" xfId="0" applyNumberFormat="1" applyFont="1" applyFill="1" applyBorder="1" applyProtection="1">
      <protection locked="0"/>
    </xf>
    <xf numFmtId="41" fontId="8" fillId="3" borderId="6" xfId="0" applyNumberFormat="1" applyFont="1" applyFill="1" applyBorder="1" applyProtection="1">
      <protection locked="0"/>
    </xf>
    <xf numFmtId="41" fontId="8" fillId="3" borderId="21" xfId="0" applyNumberFormat="1" applyFon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2" fontId="1" fillId="3" borderId="23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42" fontId="8" fillId="3" borderId="27" xfId="0" applyNumberFormat="1" applyFont="1" applyFill="1" applyBorder="1" applyProtection="1">
      <protection locked="0"/>
    </xf>
    <xf numFmtId="41" fontId="3" fillId="4" borderId="0" xfId="1">
      <alignment horizontal="center"/>
    </xf>
    <xf numFmtId="0" fontId="2" fillId="2" borderId="0" xfId="0" applyFont="1" applyFill="1" applyAlignment="1" applyProtection="1"/>
    <xf numFmtId="42" fontId="3" fillId="3" borderId="5" xfId="0" applyNumberFormat="1" applyFont="1" applyFill="1" applyBorder="1" applyProtection="1">
      <protection locked="0"/>
    </xf>
    <xf numFmtId="42" fontId="3" fillId="3" borderId="19" xfId="0" applyNumberFormat="1" applyFont="1" applyFill="1" applyBorder="1" applyProtection="1">
      <protection locked="0"/>
    </xf>
    <xf numFmtId="42" fontId="3" fillId="3" borderId="20" xfId="0" applyNumberFormat="1" applyFont="1" applyFill="1" applyBorder="1" applyProtection="1">
      <protection locked="0"/>
    </xf>
    <xf numFmtId="42" fontId="3" fillId="3" borderId="10" xfId="0" applyNumberFormat="1" applyFont="1" applyFill="1" applyBorder="1" applyProtection="1">
      <protection locked="0"/>
    </xf>
    <xf numFmtId="41" fontId="3" fillId="3" borderId="13" xfId="0" applyNumberFormat="1" applyFont="1" applyFill="1" applyBorder="1" applyProtection="1">
      <protection locked="0"/>
    </xf>
    <xf numFmtId="41" fontId="3" fillId="3" borderId="7" xfId="0" applyNumberFormat="1" applyFont="1" applyFill="1" applyBorder="1" applyProtection="1">
      <protection locked="0"/>
    </xf>
    <xf numFmtId="41" fontId="1" fillId="3" borderId="22" xfId="0" applyNumberFormat="1" applyFont="1" applyFill="1" applyBorder="1" applyProtection="1">
      <protection locked="0"/>
    </xf>
    <xf numFmtId="42" fontId="1" fillId="3" borderId="4" xfId="0" applyNumberFormat="1" applyFont="1" applyFill="1" applyBorder="1" applyProtection="1">
      <protection locked="0"/>
    </xf>
    <xf numFmtId="41" fontId="3" fillId="4" borderId="0" xfId="1" applyBorder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43" fontId="2" fillId="2" borderId="0" xfId="0" applyNumberFormat="1" applyFont="1" applyFill="1" applyBorder="1" applyAlignment="1" applyProtection="1">
      <alignment horizontal="left"/>
    </xf>
    <xf numFmtId="43" fontId="0" fillId="2" borderId="0" xfId="0" applyNumberFormat="1" applyFont="1" applyFill="1" applyAlignment="1" applyProtection="1">
      <alignment horizontal="left"/>
    </xf>
    <xf numFmtId="43" fontId="3" fillId="2" borderId="0" xfId="0" applyNumberFormat="1" applyFont="1" applyFill="1" applyAlignment="1" applyProtection="1">
      <alignment horizontal="left"/>
    </xf>
    <xf numFmtId="43" fontId="3" fillId="2" borderId="0" xfId="0" applyNumberFormat="1" applyFont="1" applyFill="1" applyBorder="1" applyAlignment="1" applyProtection="1">
      <alignment horizontal="left"/>
    </xf>
    <xf numFmtId="43" fontId="0" fillId="2" borderId="0" xfId="0" applyNumberFormat="1" applyFill="1" applyAlignment="1" applyProtection="1">
      <alignment horizontal="lef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43" fontId="2" fillId="2" borderId="12" xfId="0" applyNumberFormat="1" applyFont="1" applyFill="1" applyBorder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 applyProtection="1">
      <alignment horizontal="left"/>
    </xf>
    <xf numFmtId="43" fontId="2" fillId="2" borderId="28" xfId="0" applyNumberFormat="1" applyFont="1" applyFill="1" applyBorder="1" applyAlignment="1" applyProtection="1">
      <alignment horizontal="left"/>
    </xf>
    <xf numFmtId="0" fontId="2" fillId="2" borderId="0" xfId="0" applyFont="1" applyFill="1" applyAlignment="1">
      <alignment horizontal="center"/>
    </xf>
    <xf numFmtId="43" fontId="8" fillId="2" borderId="0" xfId="0" applyNumberFormat="1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43" fontId="2" fillId="2" borderId="0" xfId="0" applyNumberFormat="1" applyFont="1" applyFill="1" applyAlignment="1" applyProtection="1">
      <alignment horizontal="left"/>
    </xf>
    <xf numFmtId="0" fontId="1" fillId="3" borderId="0" xfId="0" applyNumberFormat="1" applyFont="1" applyFill="1" applyBorder="1" applyAlignment="1" applyProtection="1">
      <alignment horizontal="left" vertical="top" wrapText="1" readingOrder="1"/>
      <protection locked="0"/>
    </xf>
    <xf numFmtId="43" fontId="7" fillId="2" borderId="0" xfId="0" applyNumberFormat="1" applyFont="1" applyFill="1" applyBorder="1" applyAlignment="1" applyProtection="1">
      <alignment horizontal="center"/>
    </xf>
    <xf numFmtId="43" fontId="9" fillId="2" borderId="0" xfId="0" applyNumberFormat="1" applyFont="1" applyFill="1" applyBorder="1" applyAlignment="1" applyProtection="1">
      <alignment horizontal="left"/>
    </xf>
  </cellXfs>
  <cellStyles count="3">
    <cellStyle name="MH Blue w/ #" xfId="1"/>
    <cellStyle name="MH Yellow w/#" xfId="2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7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8" width="12.7109375" customWidth="1"/>
    <col min="9" max="9" width="2.7109375" customWidth="1"/>
  </cols>
  <sheetData>
    <row r="1" spans="1:66" x14ac:dyDescent="0.2">
      <c r="A1" s="21"/>
      <c r="B1" s="19" t="s">
        <v>47</v>
      </c>
      <c r="C1" s="115" t="s">
        <v>48</v>
      </c>
      <c r="D1" s="115"/>
      <c r="G1" s="29"/>
      <c r="H1" s="22"/>
      <c r="I1" s="22"/>
      <c r="J1" s="2"/>
      <c r="K1" s="2"/>
      <c r="L1" s="14"/>
      <c r="M1" s="15"/>
      <c r="N1" s="2"/>
    </row>
    <row r="2" spans="1:66" x14ac:dyDescent="0.2">
      <c r="A2" s="22"/>
      <c r="B2" s="19" t="s">
        <v>49</v>
      </c>
      <c r="C2" s="115" t="s">
        <v>50</v>
      </c>
      <c r="D2" s="115"/>
      <c r="G2" s="29"/>
      <c r="H2" s="22"/>
      <c r="I2" s="22"/>
      <c r="J2" s="2"/>
      <c r="K2" s="2"/>
      <c r="L2" s="14"/>
      <c r="M2" s="15"/>
      <c r="N2" s="16"/>
    </row>
    <row r="3" spans="1:66" x14ac:dyDescent="0.2">
      <c r="A3" s="22"/>
      <c r="B3" s="22"/>
      <c r="C3" s="118" t="s">
        <v>128</v>
      </c>
      <c r="D3" s="118"/>
      <c r="G3" s="23"/>
      <c r="H3" s="22"/>
      <c r="I3" s="22"/>
      <c r="J3" s="2"/>
      <c r="K3" s="2"/>
      <c r="L3" s="14"/>
      <c r="M3" s="15"/>
      <c r="N3" s="16"/>
    </row>
    <row r="4" spans="1:66" x14ac:dyDescent="0.2">
      <c r="A4" s="22"/>
      <c r="B4" s="22"/>
      <c r="C4" s="22"/>
      <c r="D4" s="22"/>
      <c r="E4" s="22"/>
      <c r="F4" s="23"/>
      <c r="G4" s="23"/>
      <c r="H4" s="22"/>
      <c r="I4" s="22"/>
      <c r="J4" s="2"/>
      <c r="K4" s="2"/>
      <c r="L4" s="14"/>
      <c r="M4" s="15"/>
      <c r="N4" s="16"/>
    </row>
    <row r="5" spans="1:66" x14ac:dyDescent="0.2">
      <c r="A5" s="6"/>
      <c r="B5" s="114" t="s">
        <v>107</v>
      </c>
      <c r="C5" s="114"/>
      <c r="D5" s="114"/>
      <c r="E5" s="114"/>
      <c r="F5" s="114"/>
      <c r="G5" s="114"/>
      <c r="H5" s="114"/>
      <c r="I5" s="18"/>
      <c r="J5" s="2"/>
      <c r="K5" s="2"/>
      <c r="L5" s="16"/>
      <c r="M5" s="17"/>
      <c r="N5" s="16"/>
    </row>
    <row r="6" spans="1:66" x14ac:dyDescent="0.2">
      <c r="A6" s="18"/>
      <c r="B6" s="18"/>
      <c r="C6" s="18"/>
      <c r="D6" s="18"/>
      <c r="E6" s="18"/>
      <c r="F6" s="18"/>
      <c r="G6" s="18"/>
      <c r="H6" s="18"/>
      <c r="I6" s="18"/>
      <c r="J6" s="2"/>
      <c r="K6" s="2"/>
    </row>
    <row r="7" spans="1:66" x14ac:dyDescent="0.2">
      <c r="A7" s="18"/>
      <c r="B7" s="109" t="s">
        <v>0</v>
      </c>
      <c r="C7" s="109"/>
      <c r="D7" s="109"/>
      <c r="E7" s="109"/>
      <c r="F7" s="109"/>
      <c r="G7" s="109"/>
      <c r="H7" s="109"/>
      <c r="I7" s="18"/>
      <c r="J7" s="2"/>
      <c r="K7" s="2"/>
    </row>
    <row r="8" spans="1:66" x14ac:dyDescent="0.2">
      <c r="A8" s="24"/>
      <c r="B8" s="109"/>
      <c r="C8" s="109"/>
      <c r="D8" s="109"/>
      <c r="E8" s="109"/>
      <c r="F8" s="109"/>
      <c r="G8" s="109"/>
      <c r="H8" s="109"/>
      <c r="I8" s="24"/>
      <c r="J8" s="3"/>
      <c r="K8" s="3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x14ac:dyDescent="0.2">
      <c r="A9" s="24"/>
      <c r="B9" s="109" t="s">
        <v>118</v>
      </c>
      <c r="C9" s="109"/>
      <c r="D9" s="109"/>
      <c r="E9" s="109"/>
      <c r="F9" s="109"/>
      <c r="G9" s="109"/>
      <c r="H9" s="109"/>
      <c r="I9" s="24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x14ac:dyDescent="0.2">
      <c r="A10" s="24"/>
      <c r="B10" s="109" t="s">
        <v>119</v>
      </c>
      <c r="C10" s="109"/>
      <c r="D10" s="109"/>
      <c r="E10" s="109"/>
      <c r="F10" s="109"/>
      <c r="G10" s="109"/>
      <c r="H10" s="109"/>
      <c r="I10" s="24"/>
      <c r="J10" s="3"/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">
      <c r="A11" s="24"/>
      <c r="B11" s="109" t="s">
        <v>1</v>
      </c>
      <c r="C11" s="109"/>
      <c r="D11" s="109"/>
      <c r="E11" s="109"/>
      <c r="F11" s="109"/>
      <c r="G11" s="109"/>
      <c r="H11" s="109"/>
      <c r="I11" s="24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 x14ac:dyDescent="0.2">
      <c r="A12" s="24"/>
      <c r="B12" s="109" t="s">
        <v>120</v>
      </c>
      <c r="C12" s="109"/>
      <c r="D12" s="109"/>
      <c r="E12" s="109"/>
      <c r="F12" s="109"/>
      <c r="G12" s="109"/>
      <c r="H12" s="109"/>
      <c r="I12" s="24"/>
      <c r="J12" s="3"/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 x14ac:dyDescent="0.2">
      <c r="A13" s="24"/>
      <c r="B13" s="109" t="s">
        <v>2</v>
      </c>
      <c r="C13" s="109"/>
      <c r="D13" s="109"/>
      <c r="E13" s="109"/>
      <c r="F13" s="109"/>
      <c r="G13" s="109"/>
      <c r="H13" s="109"/>
      <c r="I13" s="24"/>
      <c r="J13" s="3"/>
      <c r="K13" s="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x14ac:dyDescent="0.2">
      <c r="A14" s="24"/>
      <c r="B14" s="109" t="s">
        <v>121</v>
      </c>
      <c r="C14" s="109"/>
      <c r="D14" s="109"/>
      <c r="E14" s="109"/>
      <c r="F14" s="109"/>
      <c r="G14" s="109"/>
      <c r="H14" s="109"/>
      <c r="I14" s="24"/>
      <c r="J14" s="3"/>
      <c r="K14" s="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 x14ac:dyDescent="0.2">
      <c r="A15" s="24"/>
      <c r="B15" s="109" t="s">
        <v>2</v>
      </c>
      <c r="C15" s="109"/>
      <c r="D15" s="109"/>
      <c r="E15" s="109"/>
      <c r="F15" s="109"/>
      <c r="G15" s="109"/>
      <c r="H15" s="109"/>
      <c r="I15" s="24"/>
      <c r="J15" s="3"/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 x14ac:dyDescent="0.2">
      <c r="A16" s="24"/>
      <c r="B16" s="109"/>
      <c r="C16" s="109"/>
      <c r="D16" s="109"/>
      <c r="E16" s="109"/>
      <c r="F16" s="109"/>
      <c r="G16" s="109"/>
      <c r="H16" s="109"/>
      <c r="I16" s="24"/>
      <c r="J16" s="3"/>
      <c r="K16" s="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66" x14ac:dyDescent="0.2">
      <c r="A17" s="24"/>
      <c r="B17" s="109" t="s">
        <v>3</v>
      </c>
      <c r="C17" s="109"/>
      <c r="D17" s="109"/>
      <c r="E17" s="109"/>
      <c r="F17" s="109"/>
      <c r="G17" s="109"/>
      <c r="H17" s="109"/>
      <c r="I17" s="24"/>
      <c r="J17" s="3"/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1:66" x14ac:dyDescent="0.2">
      <c r="A18" s="24"/>
      <c r="B18" s="8"/>
      <c r="C18" s="8"/>
      <c r="D18" s="8"/>
      <c r="E18" s="8"/>
      <c r="F18" s="8"/>
      <c r="G18" s="24"/>
      <c r="H18" s="24"/>
      <c r="I18" s="24"/>
      <c r="J18" s="3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1:66" x14ac:dyDescent="0.2">
      <c r="A19" s="24"/>
      <c r="B19" s="7"/>
      <c r="C19" s="7"/>
      <c r="D19" s="7"/>
      <c r="E19" s="117" t="s">
        <v>46</v>
      </c>
      <c r="F19" s="117"/>
      <c r="G19" s="117"/>
      <c r="H19" s="117"/>
      <c r="I19" s="24"/>
      <c r="J19" s="3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1:66" x14ac:dyDescent="0.2">
      <c r="A20" s="24"/>
      <c r="B20" s="116" t="s">
        <v>45</v>
      </c>
      <c r="C20" s="116"/>
      <c r="D20" s="116"/>
      <c r="E20" s="116" t="s">
        <v>122</v>
      </c>
      <c r="F20" s="116"/>
      <c r="G20" s="116"/>
      <c r="H20" s="116"/>
      <c r="I20" s="24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1:66" x14ac:dyDescent="0.2">
      <c r="A21" s="24"/>
      <c r="B21" s="7"/>
      <c r="C21" s="8"/>
      <c r="D21" s="8"/>
      <c r="E21" s="5" t="s">
        <v>5</v>
      </c>
      <c r="F21" s="5" t="s">
        <v>6</v>
      </c>
      <c r="G21" s="26" t="s">
        <v>7</v>
      </c>
      <c r="H21" s="26" t="s">
        <v>8</v>
      </c>
      <c r="I21" s="24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1:66" ht="3" customHeight="1" x14ac:dyDescent="0.2">
      <c r="A22" s="24"/>
      <c r="B22" s="8"/>
      <c r="C22" s="8"/>
      <c r="D22" s="8"/>
      <c r="E22" s="8"/>
      <c r="F22" s="8"/>
      <c r="G22" s="24"/>
      <c r="H22" s="24"/>
      <c r="I22" s="24"/>
      <c r="J22" s="3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1:66" x14ac:dyDescent="0.2">
      <c r="A23" s="24"/>
      <c r="B23" s="112" t="s">
        <v>9</v>
      </c>
      <c r="C23" s="112"/>
      <c r="D23" s="30">
        <v>75</v>
      </c>
      <c r="E23" s="30">
        <f>D23</f>
        <v>75</v>
      </c>
      <c r="F23" s="30">
        <f>D23</f>
        <v>75</v>
      </c>
      <c r="G23" s="30">
        <f>D23</f>
        <v>75</v>
      </c>
      <c r="H23" s="10">
        <f>D23</f>
        <v>75</v>
      </c>
      <c r="I23" s="8"/>
      <c r="J23" s="3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1:66" x14ac:dyDescent="0.2">
      <c r="A24" s="24"/>
      <c r="B24" s="112" t="s">
        <v>10</v>
      </c>
      <c r="C24" s="112"/>
      <c r="D24" s="31">
        <v>150</v>
      </c>
      <c r="E24" s="31">
        <f>D24</f>
        <v>150</v>
      </c>
      <c r="F24" s="31">
        <f>D24</f>
        <v>150</v>
      </c>
      <c r="G24" s="31">
        <f>D24</f>
        <v>150</v>
      </c>
      <c r="H24" s="12">
        <f>D24</f>
        <v>150</v>
      </c>
      <c r="I24" s="8"/>
      <c r="J24" s="3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1:66" x14ac:dyDescent="0.2">
      <c r="A25" s="24"/>
      <c r="B25" s="112" t="s">
        <v>11</v>
      </c>
      <c r="C25" s="112"/>
      <c r="D25" s="31">
        <v>45</v>
      </c>
      <c r="E25" s="31">
        <f>D25</f>
        <v>45</v>
      </c>
      <c r="F25" s="31">
        <f>D25</f>
        <v>45</v>
      </c>
      <c r="G25" s="31">
        <f>D25</f>
        <v>45</v>
      </c>
      <c r="H25" s="12">
        <f>D25</f>
        <v>45</v>
      </c>
      <c r="I25" s="8"/>
      <c r="J25" s="3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1:66" x14ac:dyDescent="0.2">
      <c r="A26" s="24"/>
      <c r="B26" s="112" t="s">
        <v>12</v>
      </c>
      <c r="C26" s="112"/>
      <c r="D26" s="57">
        <v>2700000</v>
      </c>
      <c r="E26" s="31"/>
      <c r="F26" s="31">
        <f>D26/60000</f>
        <v>45</v>
      </c>
      <c r="G26" s="31">
        <f>D26/66000</f>
        <v>40.909090909090907</v>
      </c>
      <c r="H26" s="12">
        <f>D26/66000</f>
        <v>40.909090909090907</v>
      </c>
      <c r="I26" s="8"/>
      <c r="J26" s="3"/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</row>
    <row r="27" spans="1:66" x14ac:dyDescent="0.2">
      <c r="A27" s="24"/>
      <c r="B27" s="112" t="s">
        <v>13</v>
      </c>
      <c r="C27" s="112"/>
      <c r="D27" s="31">
        <v>30</v>
      </c>
      <c r="E27" s="31"/>
      <c r="F27" s="31">
        <f>D27</f>
        <v>30</v>
      </c>
      <c r="G27" s="31"/>
      <c r="H27" s="12">
        <f>D27</f>
        <v>30</v>
      </c>
      <c r="I27" s="8"/>
      <c r="J27" s="3"/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1:66" x14ac:dyDescent="0.2">
      <c r="A28" s="24"/>
      <c r="B28" s="112" t="s">
        <v>14</v>
      </c>
      <c r="C28" s="112"/>
      <c r="D28" s="103">
        <v>5400000</v>
      </c>
      <c r="E28" s="32"/>
      <c r="F28" s="32">
        <f>D28/60000</f>
        <v>90</v>
      </c>
      <c r="G28" s="32">
        <f>D28/66000</f>
        <v>81.818181818181813</v>
      </c>
      <c r="H28" s="13">
        <f>D28/66000</f>
        <v>81.818181818181813</v>
      </c>
      <c r="I28" s="8"/>
      <c r="J28" s="3"/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1:66" x14ac:dyDescent="0.2">
      <c r="A29" s="24"/>
      <c r="B29" s="110" t="s">
        <v>123</v>
      </c>
      <c r="C29" s="111"/>
      <c r="D29" s="8"/>
      <c r="E29" s="33">
        <f>SUM(E23:E28)</f>
        <v>270</v>
      </c>
      <c r="F29" s="33">
        <f>SUM(F23:F28)</f>
        <v>435</v>
      </c>
      <c r="G29" s="33">
        <f>SUM(G23:G28)</f>
        <v>392.72727272727269</v>
      </c>
      <c r="H29" s="11">
        <f>SUM(H23:H28)</f>
        <v>422.72727272727269</v>
      </c>
      <c r="I29" s="8"/>
      <c r="J29" s="3"/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1:66" x14ac:dyDescent="0.2">
      <c r="A30" s="24"/>
      <c r="B30" s="24"/>
      <c r="C30" s="24"/>
      <c r="D30" s="8"/>
      <c r="E30" s="28" t="str">
        <f>IF(E29="","",IF(E29=270,"Correct!","Try again!"))</f>
        <v>Correct!</v>
      </c>
      <c r="F30" s="28" t="str">
        <f>IF(F29="","",IF(F29=435,"Correct!","Try again!"))</f>
        <v>Correct!</v>
      </c>
      <c r="G30" s="28" t="str">
        <f>IF(G29="","",IF(AND(G29&gt;=392.72,G29&lt;=392.73),"Correct!","Try again!"))</f>
        <v>Correct!</v>
      </c>
      <c r="H30" s="28" t="str">
        <f>IF(H29="","",IF(AND(H29&gt;=422.72,H29&lt;=422.73),"Correct!","Try again!"))</f>
        <v>Correct!</v>
      </c>
      <c r="I30" s="8"/>
      <c r="J30" s="3"/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1:66" ht="13.5" thickBot="1" x14ac:dyDescent="0.25">
      <c r="A31" s="24"/>
      <c r="B31" s="113" t="s">
        <v>124</v>
      </c>
      <c r="C31" s="113"/>
      <c r="D31" s="113"/>
      <c r="E31" s="34">
        <f>E29*1.2</f>
        <v>324</v>
      </c>
      <c r="F31" s="34">
        <f>F29*1.2</f>
        <v>522</v>
      </c>
      <c r="G31" s="34">
        <f>G29*1.2</f>
        <v>471.2727272727272</v>
      </c>
      <c r="H31" s="35">
        <f>H29*1.2</f>
        <v>507.2727272727272</v>
      </c>
      <c r="I31" s="27"/>
      <c r="J31" s="3"/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1:66" ht="13.5" thickTop="1" x14ac:dyDescent="0.2">
      <c r="A32" s="24"/>
      <c r="B32" s="24"/>
      <c r="C32" s="24"/>
      <c r="D32" s="24"/>
      <c r="E32" s="28" t="str">
        <f>IF(E31="","",IF(E31=324,"Correct!","Try again!"))</f>
        <v>Correct!</v>
      </c>
      <c r="F32" s="28" t="str">
        <f>IF(F31="","",IF(F31=522,"Correct!","Try again!"))</f>
        <v>Correct!</v>
      </c>
      <c r="G32" s="28" t="str">
        <f>IF(G31="","",IF(AND(G31&gt;=471.27,G31&lt;=471.28),"Correct!","Try again!"))</f>
        <v>Correct!</v>
      </c>
      <c r="H32" s="28" t="str">
        <f>IF(H31="","",IF(AND(H31&gt;=507.27,H31&lt;=507.28),"Correct!","Try again!"))</f>
        <v>Correct!</v>
      </c>
      <c r="I32" s="24"/>
      <c r="J32" s="3"/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1:66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1:6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1:6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1:6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1:6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1:6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1:6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1:6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1:6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1:6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1:6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1:6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1:6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1:6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1:6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1:6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1:6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1:6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1:6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1:6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1:6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1:6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1:6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1:6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1:6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1:6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1:6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1:6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1:6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1:6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1:6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1:6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</sheetData>
  <sheetProtection algorithmName="SHA-512" hashValue="MPzaS7zCS8BnwRerXFkzY9+5JPnR/bORDO0Q2MxiAp+VDBHyTxcYbZs8bHblIntk0SQdoW7xltbH5x1blDHK1g==" saltValue="gWK9VEZwLdVSHBnww/QPpg==" spinCount="100000" sheet="1" objects="1" scenarios="1" selectLockedCells="1"/>
  <mergeCells count="26">
    <mergeCell ref="B25:C25"/>
    <mergeCell ref="B5:H5"/>
    <mergeCell ref="C2:D2"/>
    <mergeCell ref="C1:D1"/>
    <mergeCell ref="B20:D20"/>
    <mergeCell ref="E20:H20"/>
    <mergeCell ref="E19:H19"/>
    <mergeCell ref="B14:H14"/>
    <mergeCell ref="B15:H15"/>
    <mergeCell ref="B16:H16"/>
    <mergeCell ref="C3:D3"/>
    <mergeCell ref="B24:C24"/>
    <mergeCell ref="B23:C23"/>
    <mergeCell ref="B17:H17"/>
    <mergeCell ref="B7:H7"/>
    <mergeCell ref="B8:H8"/>
    <mergeCell ref="B29:C29"/>
    <mergeCell ref="B28:C28"/>
    <mergeCell ref="B27:C27"/>
    <mergeCell ref="B26:C26"/>
    <mergeCell ref="B31:D31"/>
    <mergeCell ref="B9:H9"/>
    <mergeCell ref="B10:H10"/>
    <mergeCell ref="B11:H11"/>
    <mergeCell ref="B12:H12"/>
    <mergeCell ref="B13:H13"/>
  </mergeCells>
  <phoneticPr fontId="0" type="noConversion"/>
  <pageMargins left="0.75" right="0.75" top="1" bottom="1" header="0.5" footer="0.5"/>
  <pageSetup scale="95" orientation="portrait" horizontalDpi="300" verticalDpi="300" r:id="rId1"/>
  <headerFooter alignWithMargins="0"/>
  <ignoredErrors>
    <ignoredError sqref="E23:E25 F29 F27" unlockedFormula="1"/>
    <ignoredError sqref="F23:F25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7" width="12.7109375" customWidth="1"/>
    <col min="8" max="8" width="2.7109375" customWidth="1"/>
    <col min="9" max="19" width="12.7109375" customWidth="1"/>
  </cols>
  <sheetData>
    <row r="1" spans="1:8" x14ac:dyDescent="0.2">
      <c r="A1" s="119" t="s">
        <v>106</v>
      </c>
      <c r="B1" s="119"/>
      <c r="C1" s="119"/>
      <c r="D1" s="107"/>
    </row>
    <row r="3" spans="1:8" x14ac:dyDescent="0.2">
      <c r="A3" s="96"/>
      <c r="B3" s="114" t="s">
        <v>107</v>
      </c>
      <c r="C3" s="114"/>
      <c r="D3" s="114"/>
      <c r="E3" s="114"/>
      <c r="F3" s="114"/>
      <c r="G3" s="114"/>
      <c r="H3" s="97"/>
    </row>
    <row r="4" spans="1:8" x14ac:dyDescent="0.2">
      <c r="A4" s="96"/>
      <c r="B4" s="36"/>
      <c r="C4" s="36"/>
      <c r="D4" s="36"/>
      <c r="E4" s="36"/>
      <c r="F4" s="36"/>
      <c r="G4" s="36"/>
      <c r="H4" s="36"/>
    </row>
    <row r="5" spans="1:8" x14ac:dyDescent="0.2">
      <c r="A5" s="96"/>
      <c r="B5" s="120" t="s">
        <v>57</v>
      </c>
      <c r="C5" s="120"/>
      <c r="D5" s="120"/>
      <c r="E5" s="120"/>
      <c r="F5" s="39"/>
      <c r="G5" s="39">
        <v>66000</v>
      </c>
      <c r="H5" s="36"/>
    </row>
    <row r="6" spans="1:8" x14ac:dyDescent="0.2">
      <c r="A6" s="96"/>
      <c r="B6" s="120" t="s">
        <v>58</v>
      </c>
      <c r="C6" s="120"/>
      <c r="D6" s="120"/>
      <c r="E6" s="120"/>
      <c r="F6" s="39"/>
      <c r="G6" s="39">
        <v>60000</v>
      </c>
      <c r="H6" s="36"/>
    </row>
    <row r="7" spans="1:8" x14ac:dyDescent="0.2">
      <c r="A7" s="96"/>
      <c r="B7" s="120"/>
      <c r="C7" s="120"/>
      <c r="D7" s="120"/>
      <c r="E7" s="120"/>
      <c r="F7" s="36"/>
      <c r="G7" s="36"/>
      <c r="H7" s="36"/>
    </row>
    <row r="8" spans="1:8" x14ac:dyDescent="0.2">
      <c r="A8" s="96"/>
      <c r="B8" s="121" t="s">
        <v>108</v>
      </c>
      <c r="C8" s="121"/>
      <c r="D8" s="121"/>
      <c r="E8" s="121"/>
      <c r="F8" s="41" t="s">
        <v>53</v>
      </c>
      <c r="G8" s="41" t="s">
        <v>55</v>
      </c>
      <c r="H8" s="36"/>
    </row>
    <row r="9" spans="1:8" x14ac:dyDescent="0.2">
      <c r="A9" s="96"/>
      <c r="B9" s="122" t="s">
        <v>92</v>
      </c>
      <c r="C9" s="123"/>
      <c r="D9" s="123"/>
      <c r="E9" s="123"/>
      <c r="F9" s="42" t="s">
        <v>54</v>
      </c>
      <c r="G9" s="42" t="s">
        <v>112</v>
      </c>
      <c r="H9" s="36"/>
    </row>
    <row r="10" spans="1:8" x14ac:dyDescent="0.2">
      <c r="A10" s="96"/>
      <c r="B10" s="120" t="s">
        <v>93</v>
      </c>
      <c r="C10" s="120"/>
      <c r="D10" s="120"/>
      <c r="E10" s="120"/>
      <c r="F10" s="37">
        <v>4500000</v>
      </c>
      <c r="G10" s="37">
        <f>F10/60000</f>
        <v>75</v>
      </c>
      <c r="H10" s="36"/>
    </row>
    <row r="11" spans="1:8" x14ac:dyDescent="0.2">
      <c r="A11" s="96"/>
      <c r="B11" s="120" t="s">
        <v>21</v>
      </c>
      <c r="C11" s="120"/>
      <c r="D11" s="120"/>
      <c r="E11" s="120"/>
      <c r="F11" s="39">
        <v>9000000</v>
      </c>
      <c r="G11" s="39">
        <f>F11/60000</f>
        <v>150</v>
      </c>
      <c r="H11" s="36"/>
    </row>
    <row r="12" spans="1:8" x14ac:dyDescent="0.2">
      <c r="A12" s="96"/>
      <c r="B12" s="120" t="s">
        <v>109</v>
      </c>
      <c r="C12" s="120"/>
      <c r="D12" s="120"/>
      <c r="E12" s="120"/>
      <c r="F12" s="39">
        <v>2700000</v>
      </c>
      <c r="G12" s="39">
        <f>F12/60000</f>
        <v>45</v>
      </c>
      <c r="H12" s="36"/>
    </row>
    <row r="13" spans="1:8" x14ac:dyDescent="0.2">
      <c r="A13" s="96"/>
      <c r="B13" s="120" t="s">
        <v>110</v>
      </c>
      <c r="C13" s="120"/>
      <c r="D13" s="120"/>
      <c r="E13" s="120"/>
      <c r="F13" s="39">
        <v>2700000</v>
      </c>
      <c r="G13" s="39">
        <f t="shared" ref="G13:G15" si="0">F13/60000</f>
        <v>45</v>
      </c>
      <c r="H13" s="36"/>
    </row>
    <row r="14" spans="1:8" x14ac:dyDescent="0.2">
      <c r="A14" s="96"/>
      <c r="B14" s="120" t="s">
        <v>52</v>
      </c>
      <c r="C14" s="120"/>
      <c r="D14" s="120"/>
      <c r="E14" s="120"/>
      <c r="F14" s="39">
        <v>1800000</v>
      </c>
      <c r="G14" s="39">
        <f t="shared" si="0"/>
        <v>30</v>
      </c>
      <c r="H14" s="36"/>
    </row>
    <row r="15" spans="1:8" x14ac:dyDescent="0.2">
      <c r="A15" s="96"/>
      <c r="B15" s="120" t="s">
        <v>111</v>
      </c>
      <c r="C15" s="120"/>
      <c r="D15" s="120"/>
      <c r="E15" s="120"/>
      <c r="F15" s="40">
        <v>5400000</v>
      </c>
      <c r="G15" s="39">
        <f t="shared" si="0"/>
        <v>90</v>
      </c>
      <c r="H15" s="36"/>
    </row>
    <row r="16" spans="1:8" ht="13.5" thickBot="1" x14ac:dyDescent="0.25">
      <c r="A16" s="96"/>
      <c r="B16" s="120" t="s">
        <v>94</v>
      </c>
      <c r="C16" s="120"/>
      <c r="D16" s="120"/>
      <c r="E16" s="120"/>
      <c r="F16" s="38">
        <f>SUM(F10:F15)</f>
        <v>26100000</v>
      </c>
      <c r="G16" s="38">
        <f>SUM(G10:G15)</f>
        <v>435</v>
      </c>
      <c r="H16" s="36"/>
    </row>
    <row r="17" spans="1:8" ht="13.5" thickTop="1" x14ac:dyDescent="0.2">
      <c r="A17" s="96"/>
      <c r="B17" s="120"/>
      <c r="C17" s="120"/>
      <c r="D17" s="120"/>
      <c r="E17" s="120"/>
      <c r="F17" s="36"/>
      <c r="G17" s="36"/>
      <c r="H17" s="36"/>
    </row>
    <row r="18" spans="1:8" x14ac:dyDescent="0.2">
      <c r="A18" s="96"/>
      <c r="B18" s="124" t="s">
        <v>113</v>
      </c>
      <c r="C18" s="124"/>
      <c r="D18" s="124"/>
      <c r="E18" s="124"/>
      <c r="F18" s="36"/>
      <c r="G18" s="36"/>
      <c r="H18" s="36"/>
    </row>
    <row r="19" spans="1:8" x14ac:dyDescent="0.2">
      <c r="A19" s="96"/>
      <c r="B19" s="120" t="s">
        <v>56</v>
      </c>
      <c r="C19" s="120"/>
      <c r="D19" s="120"/>
      <c r="E19" s="120"/>
      <c r="F19" s="43"/>
      <c r="G19" s="43">
        <v>0.2</v>
      </c>
      <c r="H19" s="36"/>
    </row>
    <row r="20" spans="1:8" x14ac:dyDescent="0.2">
      <c r="A20" s="96"/>
      <c r="B20" s="120" t="s">
        <v>59</v>
      </c>
      <c r="C20" s="120"/>
      <c r="D20" s="120"/>
      <c r="E20" s="120"/>
      <c r="F20" s="37"/>
      <c r="G20" s="37">
        <f>G16*1.2</f>
        <v>522</v>
      </c>
      <c r="H20" s="36"/>
    </row>
    <row r="21" spans="1:8" x14ac:dyDescent="0.2">
      <c r="A21" s="96"/>
      <c r="B21" s="120" t="s">
        <v>62</v>
      </c>
      <c r="C21" s="120"/>
      <c r="D21" s="120"/>
      <c r="E21" s="120"/>
      <c r="F21" s="37"/>
      <c r="G21" s="37">
        <f>G20*500</f>
        <v>261000</v>
      </c>
      <c r="H21" s="36"/>
    </row>
    <row r="22" spans="1:8" x14ac:dyDescent="0.2">
      <c r="A22" s="96"/>
      <c r="B22" s="120" t="s">
        <v>115</v>
      </c>
      <c r="C22" s="120"/>
      <c r="D22" s="120"/>
      <c r="E22" s="120"/>
      <c r="F22" s="36"/>
      <c r="G22" s="36"/>
      <c r="H22" s="36"/>
    </row>
    <row r="23" spans="1:8" x14ac:dyDescent="0.2">
      <c r="A23" s="96"/>
      <c r="B23" s="120" t="s">
        <v>60</v>
      </c>
      <c r="C23" s="120"/>
      <c r="D23" s="120"/>
      <c r="E23" s="120"/>
      <c r="F23" s="37"/>
      <c r="G23" s="37">
        <v>75</v>
      </c>
      <c r="H23" s="36"/>
    </row>
    <row r="24" spans="1:8" x14ac:dyDescent="0.2">
      <c r="A24" s="96"/>
      <c r="B24" s="120" t="s">
        <v>61</v>
      </c>
      <c r="C24" s="120"/>
      <c r="D24" s="120"/>
      <c r="E24" s="120"/>
      <c r="F24" s="39"/>
      <c r="G24" s="39">
        <v>150</v>
      </c>
      <c r="H24" s="36"/>
    </row>
    <row r="25" spans="1:8" x14ac:dyDescent="0.2">
      <c r="A25" s="96"/>
      <c r="B25" s="120" t="s">
        <v>116</v>
      </c>
      <c r="C25" s="120"/>
      <c r="D25" s="120"/>
      <c r="E25" s="120"/>
      <c r="F25" s="44"/>
      <c r="G25" s="40">
        <v>45</v>
      </c>
      <c r="H25" s="36"/>
    </row>
    <row r="26" spans="1:8" ht="13.5" thickBot="1" x14ac:dyDescent="0.25">
      <c r="A26" s="96"/>
      <c r="B26" s="120"/>
      <c r="C26" s="120"/>
      <c r="D26" s="120"/>
      <c r="E26" s="120"/>
      <c r="F26" s="45"/>
      <c r="G26" s="38">
        <f>SUM(G23:G25)</f>
        <v>270</v>
      </c>
      <c r="H26" s="36"/>
    </row>
    <row r="27" spans="1:8" ht="13.5" thickTop="1" x14ac:dyDescent="0.2">
      <c r="A27" s="96"/>
      <c r="B27" s="36"/>
      <c r="C27" s="36"/>
      <c r="D27" s="36"/>
      <c r="E27" s="36"/>
      <c r="F27" s="36"/>
      <c r="G27" s="36"/>
      <c r="H27" s="36"/>
    </row>
    <row r="28" spans="1:8" x14ac:dyDescent="0.2">
      <c r="A28" s="36"/>
      <c r="B28" s="120" t="s">
        <v>114</v>
      </c>
      <c r="C28" s="120"/>
      <c r="D28" s="120"/>
      <c r="E28" s="120"/>
      <c r="F28" s="37"/>
      <c r="G28" s="37">
        <f>G26*1.2</f>
        <v>324</v>
      </c>
      <c r="H28" s="36"/>
    </row>
    <row r="29" spans="1:8" x14ac:dyDescent="0.2">
      <c r="A29" s="36"/>
      <c r="B29" s="36"/>
      <c r="C29" s="36"/>
      <c r="D29" s="36"/>
      <c r="E29" s="36"/>
      <c r="F29" s="36"/>
      <c r="G29" s="36"/>
      <c r="H29" s="36"/>
    </row>
  </sheetData>
  <sheetProtection algorithmName="SHA-512" hashValue="QNmRxYDKwUWSx9aau3qjmNzeotOCqCclXc9SoAq73WrvENp7EFIZU/qmyWaXHnEn29P3g41sx8W3BKMlpDGb0g==" saltValue="4XdaU+HOKmoIbo8nSIVGnw==" spinCount="100000" sheet="1" objects="1" scenarios="1" selectLockedCells="1" selectUnlockedCells="1"/>
  <mergeCells count="25">
    <mergeCell ref="B9:E9"/>
    <mergeCell ref="B28:E28"/>
    <mergeCell ref="B26:E26"/>
    <mergeCell ref="B18:E18"/>
    <mergeCell ref="B16:E16"/>
    <mergeCell ref="B17:E17"/>
    <mergeCell ref="B19:E19"/>
    <mergeCell ref="B20:E20"/>
    <mergeCell ref="B21:E21"/>
    <mergeCell ref="A1:C1"/>
    <mergeCell ref="B22:E22"/>
    <mergeCell ref="B23:E23"/>
    <mergeCell ref="B24:E24"/>
    <mergeCell ref="B25:E25"/>
    <mergeCell ref="B10:E10"/>
    <mergeCell ref="B11:E11"/>
    <mergeCell ref="B12:E12"/>
    <mergeCell ref="B13:E13"/>
    <mergeCell ref="B14:E14"/>
    <mergeCell ref="B15:E15"/>
    <mergeCell ref="B3:G3"/>
    <mergeCell ref="B5:E5"/>
    <mergeCell ref="B6:E6"/>
    <mergeCell ref="B7:E7"/>
    <mergeCell ref="B8:E8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4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7" width="12.7109375" customWidth="1"/>
    <col min="8" max="8" width="2.7109375" customWidth="1"/>
  </cols>
  <sheetData>
    <row r="1" spans="1:64" x14ac:dyDescent="0.2">
      <c r="A1" s="21"/>
      <c r="B1" s="19" t="s">
        <v>47</v>
      </c>
      <c r="C1" s="115" t="s">
        <v>48</v>
      </c>
      <c r="D1" s="115"/>
      <c r="H1" s="22"/>
      <c r="I1" s="2"/>
    </row>
    <row r="2" spans="1:64" x14ac:dyDescent="0.2">
      <c r="A2" s="22"/>
      <c r="B2" s="19" t="s">
        <v>49</v>
      </c>
      <c r="C2" s="115" t="s">
        <v>50</v>
      </c>
      <c r="D2" s="115"/>
      <c r="H2" s="22"/>
      <c r="I2" s="16"/>
    </row>
    <row r="3" spans="1:64" x14ac:dyDescent="0.2">
      <c r="A3" s="22"/>
      <c r="B3" s="22"/>
      <c r="C3" s="118" t="s">
        <v>129</v>
      </c>
      <c r="D3" s="118"/>
      <c r="H3" s="22"/>
      <c r="I3" s="16"/>
    </row>
    <row r="4" spans="1:64" x14ac:dyDescent="0.2">
      <c r="A4" s="22"/>
      <c r="B4" s="2"/>
      <c r="C4" s="2"/>
      <c r="D4" s="22"/>
      <c r="E4" s="20"/>
      <c r="F4" s="23"/>
      <c r="G4" s="22"/>
      <c r="H4" s="22"/>
      <c r="I4" s="16"/>
    </row>
    <row r="5" spans="1:64" x14ac:dyDescent="0.2">
      <c r="A5" s="18"/>
      <c r="B5" s="114" t="s">
        <v>95</v>
      </c>
      <c r="C5" s="114"/>
      <c r="D5" s="114"/>
      <c r="E5" s="114"/>
      <c r="F5" s="114"/>
      <c r="G5" s="114"/>
      <c r="H5" s="97"/>
      <c r="I5" s="16"/>
    </row>
    <row r="6" spans="1:64" x14ac:dyDescent="0.2">
      <c r="A6" s="47"/>
      <c r="B6" s="47"/>
      <c r="C6" s="47"/>
      <c r="D6" s="47"/>
      <c r="E6" s="47"/>
      <c r="F6" s="47"/>
      <c r="G6" s="47"/>
      <c r="H6" s="47"/>
      <c r="I6" s="2"/>
    </row>
    <row r="7" spans="1:64" x14ac:dyDescent="0.2">
      <c r="A7" s="47"/>
      <c r="B7" s="125" t="s">
        <v>37</v>
      </c>
      <c r="C7" s="125"/>
      <c r="D7" s="125"/>
      <c r="E7" s="125"/>
      <c r="F7" s="125"/>
      <c r="G7" s="125"/>
      <c r="H7" s="48"/>
      <c r="I7" s="2"/>
    </row>
    <row r="8" spans="1:64" x14ac:dyDescent="0.2">
      <c r="A8" s="8"/>
      <c r="B8" s="125"/>
      <c r="C8" s="125"/>
      <c r="D8" s="125"/>
      <c r="E8" s="125"/>
      <c r="F8" s="125"/>
      <c r="G8" s="125"/>
      <c r="H8" s="7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 x14ac:dyDescent="0.2">
      <c r="A9" s="8"/>
      <c r="B9" s="125" t="s">
        <v>68</v>
      </c>
      <c r="C9" s="125"/>
      <c r="D9" s="125"/>
      <c r="E9" s="125"/>
      <c r="F9" s="125"/>
      <c r="G9" s="125"/>
      <c r="H9" s="7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 x14ac:dyDescent="0.2">
      <c r="A10" s="8"/>
      <c r="B10" s="125" t="s">
        <v>38</v>
      </c>
      <c r="C10" s="125"/>
      <c r="D10" s="125"/>
      <c r="E10" s="125"/>
      <c r="F10" s="125"/>
      <c r="G10" s="125"/>
      <c r="H10" s="7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x14ac:dyDescent="0.2">
      <c r="A11" s="8"/>
      <c r="B11" s="125" t="s">
        <v>71</v>
      </c>
      <c r="C11" s="125"/>
      <c r="D11" s="125"/>
      <c r="E11" s="125"/>
      <c r="F11" s="125"/>
      <c r="G11" s="125"/>
      <c r="H11" s="7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 x14ac:dyDescent="0.2">
      <c r="A12" s="8"/>
      <c r="B12" s="125" t="s">
        <v>100</v>
      </c>
      <c r="C12" s="125"/>
      <c r="D12" s="125"/>
      <c r="E12" s="125"/>
      <c r="F12" s="125"/>
      <c r="G12" s="125"/>
      <c r="H12" s="7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x14ac:dyDescent="0.2">
      <c r="A13" s="8"/>
      <c r="B13" s="125"/>
      <c r="C13" s="125"/>
      <c r="D13" s="125"/>
      <c r="E13" s="125"/>
      <c r="F13" s="125"/>
      <c r="G13" s="125"/>
      <c r="H13" s="8" t="str">
        <f>IF(AND(G13&lt;&gt;0,G13&lt;&gt;2580000),"wrong"," ")</f>
        <v xml:space="preserve"> </v>
      </c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 x14ac:dyDescent="0.2">
      <c r="A14" s="8"/>
      <c r="B14" s="125" t="s">
        <v>39</v>
      </c>
      <c r="C14" s="125"/>
      <c r="D14" s="125"/>
      <c r="E14" s="125"/>
      <c r="F14" s="125"/>
      <c r="G14" s="125"/>
      <c r="H14" s="8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x14ac:dyDescent="0.2">
      <c r="A15" s="8"/>
      <c r="B15" s="125"/>
      <c r="C15" s="125"/>
      <c r="D15" s="125"/>
      <c r="E15" s="125"/>
      <c r="F15" s="125"/>
      <c r="G15" s="125"/>
      <c r="H15" s="8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 x14ac:dyDescent="0.2">
      <c r="A16" s="24"/>
      <c r="B16" s="7"/>
      <c r="C16" s="7"/>
      <c r="D16" s="7"/>
      <c r="E16" s="117"/>
      <c r="F16" s="117"/>
      <c r="G16" s="117"/>
      <c r="H16" s="24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4" x14ac:dyDescent="0.2">
      <c r="A17" s="24"/>
      <c r="B17" s="116" t="s">
        <v>45</v>
      </c>
      <c r="C17" s="116"/>
      <c r="D17" s="116"/>
      <c r="E17" s="116" t="s">
        <v>46</v>
      </c>
      <c r="F17" s="116"/>
      <c r="G17" s="116"/>
      <c r="H17" s="5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4" x14ac:dyDescent="0.2">
      <c r="A18" s="8"/>
      <c r="B18" s="126" t="s">
        <v>4</v>
      </c>
      <c r="C18" s="126"/>
      <c r="D18" s="8"/>
      <c r="E18" s="5" t="s">
        <v>5</v>
      </c>
      <c r="F18" s="5" t="s">
        <v>6</v>
      </c>
      <c r="G18" s="26" t="s">
        <v>7</v>
      </c>
      <c r="H18" s="5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ht="3" customHeight="1" x14ac:dyDescent="0.2">
      <c r="A19" s="8"/>
      <c r="B19" s="8"/>
      <c r="C19" s="8"/>
      <c r="D19" s="8"/>
      <c r="E19" s="8"/>
      <c r="F19" s="8"/>
      <c r="G19" s="8"/>
      <c r="H19" s="8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x14ac:dyDescent="0.2">
      <c r="A20" s="8"/>
      <c r="B20" s="112" t="s">
        <v>42</v>
      </c>
      <c r="C20" s="112"/>
      <c r="D20" s="98">
        <v>200</v>
      </c>
      <c r="E20" s="99">
        <f>$D$20</f>
        <v>200</v>
      </c>
      <c r="F20" s="99">
        <f>$D$20</f>
        <v>200</v>
      </c>
      <c r="G20" s="100">
        <f>$D$20</f>
        <v>200</v>
      </c>
      <c r="H20" s="27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x14ac:dyDescent="0.2">
      <c r="A21" s="8"/>
      <c r="B21" s="112" t="s">
        <v>43</v>
      </c>
      <c r="C21" s="112"/>
      <c r="D21" s="57">
        <v>96</v>
      </c>
      <c r="E21" s="58">
        <f>$D$21</f>
        <v>96</v>
      </c>
      <c r="F21" s="58">
        <f>$D$21</f>
        <v>96</v>
      </c>
      <c r="G21" s="68">
        <f>$D$21</f>
        <v>96</v>
      </c>
      <c r="H21" s="49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x14ac:dyDescent="0.2">
      <c r="A22" s="8"/>
      <c r="B22" s="112" t="s">
        <v>40</v>
      </c>
      <c r="C22" s="112"/>
      <c r="D22" s="57">
        <v>64</v>
      </c>
      <c r="E22" s="58">
        <f>$D$22</f>
        <v>64</v>
      </c>
      <c r="F22" s="58">
        <f>$D$22</f>
        <v>64</v>
      </c>
      <c r="G22" s="68">
        <f>$D$22</f>
        <v>64</v>
      </c>
      <c r="H22" s="49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x14ac:dyDescent="0.2">
      <c r="A23" s="8"/>
      <c r="B23" s="112" t="s">
        <v>41</v>
      </c>
      <c r="C23" s="112"/>
      <c r="D23" s="103">
        <v>2016000</v>
      </c>
      <c r="E23" s="60">
        <f>D23/2400</f>
        <v>840</v>
      </c>
      <c r="F23" s="60"/>
      <c r="G23" s="69">
        <f>D23/3000</f>
        <v>672</v>
      </c>
      <c r="H23" s="49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x14ac:dyDescent="0.2">
      <c r="A24" s="8"/>
      <c r="B24" s="112" t="s">
        <v>44</v>
      </c>
      <c r="C24" s="112"/>
      <c r="D24" s="8"/>
      <c r="E24" s="102">
        <f>SUM(E20:E23)</f>
        <v>1200</v>
      </c>
      <c r="F24" s="102">
        <f>SUM(F20:F23)</f>
        <v>360</v>
      </c>
      <c r="G24" s="102">
        <f>SUM(G20:G23)</f>
        <v>1032</v>
      </c>
      <c r="H24" s="49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x14ac:dyDescent="0.2">
      <c r="A25" s="8"/>
      <c r="B25" s="8"/>
      <c r="C25" s="8"/>
      <c r="D25" s="8"/>
      <c r="E25" s="28" t="str">
        <f>IF(E24="","",IF(E24=1200,"Correct!","Try again!"))</f>
        <v>Correct!</v>
      </c>
      <c r="F25" s="28" t="str">
        <f>IF(F24="","",IF(F24=360,"Correct!","Try again!"))</f>
        <v>Correct!</v>
      </c>
      <c r="G25" s="28" t="str">
        <f>IF(G24="","",IF(AND(G24&gt;=1032,G24&lt;=1032),"Correct!","Try again!"))</f>
        <v>Correct!</v>
      </c>
      <c r="H25" s="28" t="str">
        <f>IF(H24="","",IF(AND(H24&gt;=281.81,H24&lt;=281.82),"Correct!","Try again!"))</f>
        <v/>
      </c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x14ac:dyDescent="0.2">
      <c r="A26" s="8"/>
      <c r="B26" s="112" t="s">
        <v>69</v>
      </c>
      <c r="C26" s="112"/>
      <c r="D26" s="8"/>
      <c r="E26" s="102">
        <f>E24*1.15</f>
        <v>1380</v>
      </c>
      <c r="F26" s="102">
        <f>F24*1.15</f>
        <v>413.99999999999994</v>
      </c>
      <c r="G26" s="46">
        <f>G24*1.15</f>
        <v>1186.8</v>
      </c>
      <c r="H26" s="49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x14ac:dyDescent="0.2">
      <c r="A27" s="8"/>
      <c r="B27" s="8"/>
      <c r="C27" s="8"/>
      <c r="D27" s="8"/>
      <c r="E27" s="28" t="str">
        <f>IF(E26="","",IF(E26=1380,"Correct!","Try again!"))</f>
        <v>Correct!</v>
      </c>
      <c r="F27" s="28" t="str">
        <f>IF(F26="","",IF(F26=414,"Correct!","Try again!"))</f>
        <v>Correct!</v>
      </c>
      <c r="G27" s="28" t="str">
        <f>IF(G26="","",IF(AND(G26&gt;=1186.8,G26&lt;=1186.8),"Correct!","Try again!"))</f>
        <v>Correct!</v>
      </c>
      <c r="H27" s="28" t="str">
        <f>IF(H26="","",IF(AND(H26&gt;=338.18,H26&lt;=338.19),"Correct!","Try again!"))</f>
        <v/>
      </c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5.75" thickBot="1" x14ac:dyDescent="0.4">
      <c r="A28" s="8"/>
      <c r="B28" s="112" t="s">
        <v>70</v>
      </c>
      <c r="C28" s="112"/>
      <c r="D28" s="8"/>
      <c r="E28" s="101">
        <f>E26*600</f>
        <v>828000</v>
      </c>
      <c r="F28" s="101">
        <f>F26*600</f>
        <v>248399.99999999997</v>
      </c>
      <c r="G28" s="101">
        <f>G26*600</f>
        <v>712080</v>
      </c>
      <c r="H28" s="50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64" ht="13.5" thickTop="1" x14ac:dyDescent="0.2">
      <c r="A29" s="8"/>
      <c r="B29" s="8"/>
      <c r="C29" s="8"/>
      <c r="D29" s="8"/>
      <c r="E29" s="28" t="str">
        <f>IF(E28="","",IF(E28=828000,"Correct!","Try again!"))</f>
        <v>Correct!</v>
      </c>
      <c r="F29" s="28" t="str">
        <f>IF(F28="","",IF(F28=248400,"Correct!","Try again!"))</f>
        <v>Correct!</v>
      </c>
      <c r="G29" s="28" t="str">
        <f>IF(G28="","",IF(AND(G28&gt;=712080,G28&lt;=712080),"Correct!","Try again!"))</f>
        <v>Correct!</v>
      </c>
      <c r="H29" s="8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64" x14ac:dyDescent="0.2">
      <c r="A30" s="3"/>
      <c r="B30" s="3"/>
      <c r="C30" s="3"/>
      <c r="D30" s="3"/>
      <c r="E30" s="3"/>
      <c r="F30" s="3"/>
      <c r="G30" s="3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1:64" x14ac:dyDescent="0.2">
      <c r="A31" s="3"/>
      <c r="B31" s="4"/>
      <c r="C31" s="3"/>
      <c r="D31" s="3"/>
      <c r="E31" s="3"/>
      <c r="F31" s="3"/>
      <c r="G31" s="3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1:64" x14ac:dyDescent="0.2">
      <c r="A32" s="3"/>
      <c r="B32" s="3"/>
      <c r="C32" s="3"/>
      <c r="D32" s="3"/>
      <c r="E32" s="3"/>
      <c r="F32" s="3"/>
      <c r="G32" s="3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</row>
    <row r="33" spans="1:6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</row>
    <row r="34" spans="1:6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</row>
    <row r="35" spans="1:6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</row>
    <row r="36" spans="1:6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1:64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1:6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1:6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</row>
    <row r="40" spans="1:64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1:6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1:6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</row>
    <row r="44" spans="1:6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1:6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</row>
    <row r="46" spans="1:6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1:6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1:6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  <row r="52" spans="1:64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1:64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1:64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1:6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</row>
    <row r="56" spans="1:64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1:64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64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</row>
    <row r="59" spans="1:6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1:64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</row>
    <row r="61" spans="1:64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</row>
    <row r="62" spans="1:64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</row>
    <row r="63" spans="1:64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</row>
    <row r="64" spans="1:64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</row>
    <row r="65" spans="1:64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</row>
    <row r="66" spans="1:64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</row>
    <row r="67" spans="1:64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</row>
    <row r="68" spans="1:64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1:64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</row>
    <row r="70" spans="1:64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</row>
    <row r="71" spans="1:64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</row>
    <row r="72" spans="1:64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</row>
    <row r="73" spans="1:64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</row>
    <row r="74" spans="1:64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</sheetData>
  <sheetProtection algorithmName="SHA-512" hashValue="nkZ+FUIteoCi3fxonCA2ebyhfZEJvNcDu++ymPsZN1JjZxhGaz4ZJ/idZGJQcqUtVNL3jHJJWdrF2ui4yitN6Q==" saltValue="0/A9P31NC4BdqZrbZ5MdEg==" spinCount="100000" sheet="1" objects="1" scenarios="1" selectLockedCells="1"/>
  <mergeCells count="24">
    <mergeCell ref="C1:D1"/>
    <mergeCell ref="C2:D2"/>
    <mergeCell ref="C3:D3"/>
    <mergeCell ref="B15:G15"/>
    <mergeCell ref="B5:G5"/>
    <mergeCell ref="B7:G7"/>
    <mergeCell ref="B8:G8"/>
    <mergeCell ref="B9:G9"/>
    <mergeCell ref="B10:G10"/>
    <mergeCell ref="B11:G11"/>
    <mergeCell ref="B12:G12"/>
    <mergeCell ref="B13:G13"/>
    <mergeCell ref="B14:G14"/>
    <mergeCell ref="B28:C28"/>
    <mergeCell ref="B26:C26"/>
    <mergeCell ref="B24:C24"/>
    <mergeCell ref="B23:C23"/>
    <mergeCell ref="B22:C22"/>
    <mergeCell ref="B21:C21"/>
    <mergeCell ref="E16:G16"/>
    <mergeCell ref="B17:D17"/>
    <mergeCell ref="E17:G17"/>
    <mergeCell ref="B18:C18"/>
    <mergeCell ref="B20:C20"/>
  </mergeCells>
  <phoneticPr fontId="0" type="noConversion"/>
  <pageMargins left="0.75" right="0.75" top="1" bottom="1" header="0.5" footer="0.5"/>
  <pageSetup scale="11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4" width="12.7109375" customWidth="1"/>
    <col min="5" max="5" width="13.42578125" customWidth="1"/>
    <col min="6" max="6" width="12.7109375" customWidth="1"/>
    <col min="7" max="7" width="2.7109375" customWidth="1"/>
    <col min="8" max="14" width="12.7109375" customWidth="1"/>
  </cols>
  <sheetData>
    <row r="1" spans="1:7" x14ac:dyDescent="0.2">
      <c r="A1" s="119" t="s">
        <v>105</v>
      </c>
      <c r="B1" s="119"/>
      <c r="C1" s="119"/>
    </row>
    <row r="3" spans="1:7" x14ac:dyDescent="0.2">
      <c r="A3" s="96"/>
      <c r="B3" s="127" t="s">
        <v>95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96</v>
      </c>
      <c r="C5" s="120"/>
      <c r="D5" s="120"/>
      <c r="E5" s="120"/>
      <c r="F5" s="39">
        <v>3000</v>
      </c>
      <c r="G5" s="36"/>
    </row>
    <row r="6" spans="1:7" x14ac:dyDescent="0.2">
      <c r="A6" s="96"/>
      <c r="B6" s="120" t="s">
        <v>97</v>
      </c>
      <c r="C6" s="120"/>
      <c r="D6" s="120"/>
      <c r="E6" s="120"/>
      <c r="F6" s="39">
        <v>2400</v>
      </c>
      <c r="G6" s="36"/>
    </row>
    <row r="7" spans="1:7" x14ac:dyDescent="0.2">
      <c r="A7" s="96"/>
      <c r="B7" s="36"/>
      <c r="C7" s="36"/>
      <c r="D7" s="36"/>
      <c r="E7" s="36"/>
      <c r="F7" s="36"/>
      <c r="G7" s="36"/>
    </row>
    <row r="8" spans="1:7" x14ac:dyDescent="0.2">
      <c r="A8" s="96"/>
      <c r="B8" s="36"/>
      <c r="C8" s="36"/>
      <c r="D8" s="36"/>
      <c r="E8" s="41" t="s">
        <v>53</v>
      </c>
      <c r="F8" s="41" t="s">
        <v>55</v>
      </c>
      <c r="G8" s="36"/>
    </row>
    <row r="9" spans="1:7" x14ac:dyDescent="0.2">
      <c r="A9" s="96"/>
      <c r="B9" s="121" t="s">
        <v>67</v>
      </c>
      <c r="C9" s="121"/>
      <c r="D9" s="121"/>
      <c r="E9" s="42" t="s">
        <v>54</v>
      </c>
      <c r="F9" s="42" t="s">
        <v>66</v>
      </c>
      <c r="G9" s="36"/>
    </row>
    <row r="10" spans="1:7" x14ac:dyDescent="0.2">
      <c r="A10" s="96"/>
      <c r="B10" s="120" t="s">
        <v>51</v>
      </c>
      <c r="C10" s="120"/>
      <c r="D10" s="120"/>
      <c r="E10" s="37">
        <v>480000</v>
      </c>
      <c r="F10" s="37">
        <v>200</v>
      </c>
      <c r="G10" s="36"/>
    </row>
    <row r="11" spans="1:7" x14ac:dyDescent="0.2">
      <c r="A11" s="96"/>
      <c r="B11" s="120" t="s">
        <v>63</v>
      </c>
      <c r="C11" s="120"/>
      <c r="D11" s="120"/>
      <c r="E11" s="39">
        <v>230400</v>
      </c>
      <c r="F11" s="39">
        <v>96</v>
      </c>
      <c r="G11" s="36"/>
    </row>
    <row r="12" spans="1:7" x14ac:dyDescent="0.2">
      <c r="A12" s="96"/>
      <c r="B12" s="120" t="s">
        <v>64</v>
      </c>
      <c r="C12" s="120"/>
      <c r="D12" s="120"/>
      <c r="E12" s="39">
        <v>153600</v>
      </c>
      <c r="F12" s="39">
        <v>64</v>
      </c>
      <c r="G12" s="36"/>
    </row>
    <row r="13" spans="1:7" x14ac:dyDescent="0.2">
      <c r="A13" s="96"/>
      <c r="B13" s="120" t="s">
        <v>117</v>
      </c>
      <c r="C13" s="120"/>
      <c r="D13" s="120"/>
      <c r="E13" s="40">
        <v>2016000</v>
      </c>
      <c r="F13" s="40">
        <v>840</v>
      </c>
      <c r="G13" s="36"/>
    </row>
    <row r="14" spans="1:7" ht="13.5" thickBot="1" x14ac:dyDescent="0.25">
      <c r="A14" s="96"/>
      <c r="B14" s="36" t="s">
        <v>65</v>
      </c>
      <c r="C14" s="36"/>
      <c r="D14" s="36"/>
      <c r="E14" s="38">
        <f>SUM(E10:E13)</f>
        <v>2880000</v>
      </c>
      <c r="F14" s="38">
        <f>SUM(F10:F13)</f>
        <v>1200</v>
      </c>
      <c r="G14" s="36"/>
    </row>
    <row r="15" spans="1:7" ht="13.5" thickTop="1" x14ac:dyDescent="0.2">
      <c r="A15" s="96"/>
      <c r="B15" s="36"/>
      <c r="C15" s="36"/>
      <c r="D15" s="36"/>
      <c r="E15" s="36"/>
      <c r="F15" s="36"/>
      <c r="G15" s="36"/>
    </row>
    <row r="16" spans="1:7" x14ac:dyDescent="0.2">
      <c r="A16" s="96"/>
      <c r="B16" s="124" t="s">
        <v>98</v>
      </c>
      <c r="C16" s="124"/>
      <c r="D16" s="124"/>
      <c r="E16" s="36"/>
      <c r="F16" s="36"/>
      <c r="G16" s="36"/>
    </row>
    <row r="17" spans="1:8" x14ac:dyDescent="0.2">
      <c r="A17" s="96"/>
      <c r="B17" s="120" t="s">
        <v>99</v>
      </c>
      <c r="C17" s="120"/>
      <c r="D17" s="120"/>
      <c r="E17" s="120"/>
      <c r="F17" s="39">
        <v>600</v>
      </c>
      <c r="G17" s="36"/>
    </row>
    <row r="18" spans="1:8" x14ac:dyDescent="0.2">
      <c r="A18" s="96"/>
      <c r="B18" s="120" t="s">
        <v>56</v>
      </c>
      <c r="C18" s="120"/>
      <c r="D18" s="120"/>
      <c r="E18" s="120"/>
      <c r="F18" s="43">
        <v>0.15</v>
      </c>
      <c r="G18" s="36"/>
      <c r="H18" s="108"/>
    </row>
    <row r="19" spans="1:8" x14ac:dyDescent="0.2">
      <c r="A19" s="96"/>
      <c r="B19" s="36"/>
      <c r="C19" s="36"/>
      <c r="D19" s="36"/>
      <c r="E19" s="36"/>
      <c r="F19" s="36"/>
      <c r="G19" s="36"/>
    </row>
  </sheetData>
  <sheetProtection algorithmName="SHA-512" hashValue="feQTIE4cZ6saoQ96K1zsLkAB4IumJPnVpucEcbZ1SaIecjeJwTSf9/vgjGMkZ5OrYXPF002apCMb/g1c1qoSAQ==" saltValue="HhfCsHUoPFmv0Ssbo2diJg==" spinCount="100000" sheet="1" objects="1" scenarios="1" selectLockedCells="1" selectUnlockedCells="1"/>
  <mergeCells count="12">
    <mergeCell ref="B17:E17"/>
    <mergeCell ref="B18:E18"/>
    <mergeCell ref="A1:C1"/>
    <mergeCell ref="B16:D16"/>
    <mergeCell ref="B9:D9"/>
    <mergeCell ref="B3:F3"/>
    <mergeCell ref="B6:E6"/>
    <mergeCell ref="B5:E5"/>
    <mergeCell ref="B13:D13"/>
    <mergeCell ref="B12:D12"/>
    <mergeCell ref="B11:D11"/>
    <mergeCell ref="B10:D10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9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62" x14ac:dyDescent="0.2">
      <c r="A1" s="2"/>
      <c r="B1" s="19" t="s">
        <v>47</v>
      </c>
      <c r="C1" s="115" t="s">
        <v>48</v>
      </c>
      <c r="D1" s="115"/>
      <c r="G1" s="2"/>
      <c r="H1" s="2"/>
      <c r="I1" s="2"/>
      <c r="J1" s="2"/>
    </row>
    <row r="2" spans="1:62" x14ac:dyDescent="0.2">
      <c r="A2" s="2"/>
      <c r="B2" s="19" t="s">
        <v>49</v>
      </c>
      <c r="C2" s="115" t="s">
        <v>50</v>
      </c>
      <c r="D2" s="115"/>
      <c r="G2" s="2"/>
      <c r="H2" s="2"/>
      <c r="I2" s="2"/>
      <c r="J2" s="2"/>
    </row>
    <row r="3" spans="1:62" x14ac:dyDescent="0.2">
      <c r="A3" s="2"/>
      <c r="B3" s="22"/>
      <c r="C3" s="118" t="s">
        <v>130</v>
      </c>
      <c r="D3" s="118"/>
      <c r="G3" s="2"/>
      <c r="H3" s="2"/>
      <c r="I3" s="2"/>
      <c r="J3" s="2"/>
    </row>
    <row r="4" spans="1:62" x14ac:dyDescent="0.2">
      <c r="A4" s="22"/>
      <c r="B4" s="2"/>
      <c r="C4" s="2"/>
      <c r="D4" s="2"/>
      <c r="E4" s="20"/>
      <c r="F4" s="22"/>
      <c r="G4" s="2"/>
      <c r="H4" s="2"/>
      <c r="I4" s="2"/>
      <c r="J4" s="2"/>
    </row>
    <row r="5" spans="1:62" x14ac:dyDescent="0.2">
      <c r="A5" s="65"/>
      <c r="B5" s="127" t="s">
        <v>101</v>
      </c>
      <c r="C5" s="127"/>
      <c r="D5" s="127"/>
      <c r="E5" s="127"/>
      <c r="F5" s="127"/>
      <c r="G5" s="65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2">
      <c r="A6" s="65"/>
      <c r="B6" s="117" t="s">
        <v>29</v>
      </c>
      <c r="C6" s="117"/>
      <c r="D6" s="117"/>
      <c r="E6" s="117"/>
      <c r="F6" s="117"/>
      <c r="G6" s="65"/>
      <c r="H6" s="3"/>
      <c r="I6" s="3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">
      <c r="A7" s="65"/>
      <c r="B7" s="8"/>
      <c r="C7" s="8"/>
      <c r="D7" s="8"/>
      <c r="E7" s="8"/>
      <c r="F7" s="24"/>
      <c r="G7" s="65"/>
      <c r="H7" s="3"/>
      <c r="I7" s="3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65"/>
      <c r="B8" s="8"/>
      <c r="C8" s="8"/>
      <c r="D8" s="5" t="s">
        <v>30</v>
      </c>
      <c r="E8" s="5" t="s">
        <v>31</v>
      </c>
      <c r="F8" s="26"/>
      <c r="G8" s="65"/>
      <c r="H8" s="3"/>
      <c r="I8" s="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65"/>
      <c r="B9" s="7"/>
      <c r="C9" s="8"/>
      <c r="D9" s="5" t="s">
        <v>125</v>
      </c>
      <c r="E9" s="5" t="s">
        <v>126</v>
      </c>
      <c r="F9" s="26"/>
      <c r="G9" s="65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">
      <c r="A10" s="65"/>
      <c r="B10" s="7"/>
      <c r="C10" s="8"/>
      <c r="D10" s="5" t="s">
        <v>32</v>
      </c>
      <c r="E10" s="5" t="s">
        <v>32</v>
      </c>
      <c r="F10" s="26" t="s">
        <v>33</v>
      </c>
      <c r="G10" s="65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2.75" customHeight="1" x14ac:dyDescent="0.2">
      <c r="A11" s="65"/>
      <c r="B11" s="8"/>
      <c r="C11" s="8"/>
      <c r="D11" s="55" t="s">
        <v>77</v>
      </c>
      <c r="E11" s="55" t="s">
        <v>78</v>
      </c>
      <c r="F11" s="55" t="s">
        <v>79</v>
      </c>
      <c r="G11" s="65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">
      <c r="A12" s="65"/>
      <c r="B12" s="112" t="s">
        <v>19</v>
      </c>
      <c r="C12" s="112"/>
      <c r="D12" s="61">
        <v>152000</v>
      </c>
      <c r="E12" s="62">
        <v>202000</v>
      </c>
      <c r="F12" s="76">
        <f>IF(E12&gt;0,E12-D12," ")</f>
        <v>50000</v>
      </c>
      <c r="G12" s="65"/>
      <c r="H12" s="3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">
      <c r="A13" s="65"/>
      <c r="B13" s="112" t="s">
        <v>20</v>
      </c>
      <c r="C13" s="112"/>
      <c r="D13" s="54"/>
      <c r="E13" s="54"/>
      <c r="F13" s="54"/>
      <c r="G13" s="65"/>
      <c r="H13" s="3"/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">
      <c r="A14" s="65"/>
      <c r="B14" s="112" t="s">
        <v>34</v>
      </c>
      <c r="C14" s="112"/>
      <c r="D14" s="63">
        <v>60000</v>
      </c>
      <c r="E14" s="64">
        <f>D14+7500</f>
        <v>67500</v>
      </c>
      <c r="F14" s="67">
        <f>IF(E14&gt;0,E14-D14," ")</f>
        <v>7500</v>
      </c>
      <c r="G14" s="65"/>
      <c r="H14" s="3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65"/>
      <c r="B15" s="112" t="s">
        <v>21</v>
      </c>
      <c r="C15" s="112"/>
      <c r="D15" s="57">
        <v>48000</v>
      </c>
      <c r="E15" s="58">
        <f>D15*1.5</f>
        <v>72000</v>
      </c>
      <c r="F15" s="68">
        <f>D15*0.5</f>
        <v>24000</v>
      </c>
      <c r="G15" s="65"/>
      <c r="H15" s="3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">
      <c r="A16" s="65"/>
      <c r="B16" s="112" t="s">
        <v>35</v>
      </c>
      <c r="C16" s="112"/>
      <c r="D16" s="57">
        <v>8000</v>
      </c>
      <c r="E16" s="58">
        <f>D16*1.5</f>
        <v>12000</v>
      </c>
      <c r="F16" s="68">
        <f>D16*0.5</f>
        <v>4000</v>
      </c>
      <c r="G16" s="65"/>
      <c r="H16" s="3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">
      <c r="A17" s="65"/>
      <c r="B17" s="112" t="s">
        <v>23</v>
      </c>
      <c r="C17" s="112"/>
      <c r="D17" s="57">
        <v>16000</v>
      </c>
      <c r="E17" s="58">
        <f>D17*1.2</f>
        <v>19200</v>
      </c>
      <c r="F17" s="68">
        <f>D17*0.2</f>
        <v>3200</v>
      </c>
      <c r="G17" s="65"/>
      <c r="H17" s="3"/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">
      <c r="A18" s="65"/>
      <c r="B18" s="111" t="s">
        <v>26</v>
      </c>
      <c r="C18" s="111"/>
      <c r="D18" s="57">
        <v>8000</v>
      </c>
      <c r="E18" s="58">
        <f>D18*1.2</f>
        <v>9600</v>
      </c>
      <c r="F18" s="68">
        <f>D18*0.2</f>
        <v>1600</v>
      </c>
      <c r="G18" s="65"/>
      <c r="H18" s="3"/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65"/>
      <c r="B19" s="111" t="s">
        <v>36</v>
      </c>
      <c r="C19" s="111"/>
      <c r="D19" s="59">
        <v>24000</v>
      </c>
      <c r="E19" s="60">
        <f>D19</f>
        <v>24000</v>
      </c>
      <c r="F19" s="69">
        <f>IF(E19&gt;0,E19-D19," ")</f>
        <v>0</v>
      </c>
      <c r="G19" s="65"/>
      <c r="H19" s="3"/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x14ac:dyDescent="0.2">
      <c r="A20" s="65"/>
      <c r="B20" s="111" t="s">
        <v>27</v>
      </c>
      <c r="C20" s="111"/>
      <c r="D20" s="70">
        <f>IF(D19&gt;0,SUM(D14:D19)," ")</f>
        <v>164000</v>
      </c>
      <c r="E20" s="71">
        <f>IF(E19&gt;0,SUM(E14:E19)," ")</f>
        <v>204300</v>
      </c>
      <c r="F20" s="72">
        <f>IF(E20&gt;0,E20-D20," ")</f>
        <v>40300</v>
      </c>
      <c r="G20" s="65"/>
      <c r="H20" s="3"/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Bot="1" x14ac:dyDescent="0.25">
      <c r="A21" s="65"/>
      <c r="B21" s="111" t="s">
        <v>28</v>
      </c>
      <c r="C21" s="111"/>
      <c r="D21" s="73">
        <f>IF(D19&gt;0,D12-D20," ")</f>
        <v>-12000</v>
      </c>
      <c r="E21" s="74">
        <f>IF(E19&gt;0,E12-E20," ")</f>
        <v>-2300</v>
      </c>
      <c r="F21" s="75">
        <f>E21-D21</f>
        <v>9700</v>
      </c>
      <c r="G21" s="65"/>
      <c r="H21" s="3"/>
      <c r="I21" s="3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ht="13.5" thickTop="1" x14ac:dyDescent="0.2">
      <c r="A22" s="65"/>
      <c r="B22" s="66"/>
      <c r="C22" s="24"/>
      <c r="D22" s="28" t="str">
        <f>IF(D21="","",IF(D21=-12000,"Correct!","Try again!"))</f>
        <v>Correct!</v>
      </c>
      <c r="E22" s="28" t="str">
        <f>IF(E21="","",IF(E21=-2300,"Correct!","Try again!"))</f>
        <v>Correct!</v>
      </c>
      <c r="F22" s="28" t="str">
        <f>IF(F21="","",IF(F21=9700,"Correct!","Try again!"))</f>
        <v>Correct!</v>
      </c>
      <c r="G22" s="65"/>
      <c r="H22" s="3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</sheetData>
  <sheetProtection algorithmName="SHA-512" hashValue="AwvhsD1RwpwDDU7j8dZC4kHKx15LU0Ndk/vn4Pb+DhtBoataaYCOK5noAo49LCsPpabIfC3qbkeeuaTGyq+G0g==" saltValue="afAirv1i5f6n1JjUZQspug==" spinCount="100000" sheet="1" objects="1" scenarios="1" selectLockedCells="1"/>
  <mergeCells count="15">
    <mergeCell ref="C1:D1"/>
    <mergeCell ref="C3:D3"/>
    <mergeCell ref="C2:D2"/>
    <mergeCell ref="B5:F5"/>
    <mergeCell ref="B6:F6"/>
    <mergeCell ref="B13:C13"/>
    <mergeCell ref="B12:C12"/>
    <mergeCell ref="B15:C15"/>
    <mergeCell ref="B14:C14"/>
    <mergeCell ref="B21:C21"/>
    <mergeCell ref="B20:C20"/>
    <mergeCell ref="B19:C19"/>
    <mergeCell ref="B18:C18"/>
    <mergeCell ref="B17:C17"/>
    <mergeCell ref="B16:C16"/>
  </mergeCells>
  <phoneticPr fontId="0" type="noConversion"/>
  <pageMargins left="0.75" right="0.75" top="1" bottom="1" header="0.5" footer="0.5"/>
  <pageSetup scale="125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 x14ac:dyDescent="0.2">
      <c r="A1" s="119" t="s">
        <v>104</v>
      </c>
      <c r="B1" s="119"/>
      <c r="C1" s="119"/>
    </row>
    <row r="3" spans="1:7" x14ac:dyDescent="0.2">
      <c r="A3" s="96"/>
      <c r="B3" s="127" t="s">
        <v>101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127</v>
      </c>
      <c r="C5" s="120"/>
      <c r="D5" s="120"/>
      <c r="E5" s="120"/>
      <c r="F5" s="37">
        <v>50000</v>
      </c>
      <c r="G5" s="36"/>
    </row>
    <row r="6" spans="1:7" x14ac:dyDescent="0.2">
      <c r="A6" s="96"/>
      <c r="B6" s="120" t="s">
        <v>72</v>
      </c>
      <c r="C6" s="120"/>
      <c r="D6" s="120"/>
      <c r="E6" s="120"/>
      <c r="F6" s="37">
        <v>7500</v>
      </c>
      <c r="G6" s="36"/>
    </row>
    <row r="7" spans="1:7" x14ac:dyDescent="0.2">
      <c r="A7" s="96"/>
      <c r="B7" s="120" t="s">
        <v>73</v>
      </c>
      <c r="C7" s="120"/>
      <c r="D7" s="120"/>
      <c r="E7" s="120"/>
      <c r="F7" s="43">
        <v>0.5</v>
      </c>
      <c r="G7" s="36"/>
    </row>
    <row r="8" spans="1:7" x14ac:dyDescent="0.2">
      <c r="A8" s="96"/>
      <c r="B8" s="120" t="s">
        <v>74</v>
      </c>
      <c r="C8" s="120"/>
      <c r="D8" s="120"/>
      <c r="E8" s="120"/>
      <c r="F8" s="43">
        <v>0.2</v>
      </c>
      <c r="G8" s="36"/>
    </row>
    <row r="9" spans="1:7" x14ac:dyDescent="0.2">
      <c r="A9" s="96"/>
      <c r="B9" s="36"/>
      <c r="C9" s="36"/>
      <c r="D9" s="36"/>
      <c r="E9" s="36"/>
      <c r="F9" s="36"/>
      <c r="G9" s="36"/>
    </row>
    <row r="10" spans="1:7" x14ac:dyDescent="0.2">
      <c r="A10" s="96"/>
      <c r="B10" s="127" t="s">
        <v>75</v>
      </c>
      <c r="C10" s="127"/>
      <c r="D10" s="127"/>
      <c r="E10" s="127"/>
      <c r="F10" s="127"/>
      <c r="G10" s="36"/>
    </row>
    <row r="11" spans="1:7" x14ac:dyDescent="0.2">
      <c r="A11" s="96"/>
      <c r="B11" s="36"/>
      <c r="C11" s="36"/>
      <c r="D11" s="36"/>
      <c r="E11" s="36"/>
      <c r="F11" s="36"/>
      <c r="G11" s="36"/>
    </row>
    <row r="12" spans="1:7" x14ac:dyDescent="0.2">
      <c r="A12" s="96"/>
      <c r="B12" s="120" t="s">
        <v>19</v>
      </c>
      <c r="C12" s="120"/>
      <c r="D12" s="120"/>
      <c r="E12" s="45"/>
      <c r="F12" s="51">
        <v>152000</v>
      </c>
      <c r="G12" s="36"/>
    </row>
    <row r="13" spans="1:7" x14ac:dyDescent="0.2">
      <c r="A13" s="96"/>
      <c r="B13" s="120" t="s">
        <v>45</v>
      </c>
      <c r="C13" s="120"/>
      <c r="D13" s="120"/>
      <c r="E13" s="44"/>
      <c r="F13" s="39"/>
      <c r="G13" s="36"/>
    </row>
    <row r="14" spans="1:7" x14ac:dyDescent="0.2">
      <c r="A14" s="96"/>
      <c r="B14" s="120" t="s">
        <v>34</v>
      </c>
      <c r="C14" s="120"/>
      <c r="D14" s="120"/>
      <c r="E14" s="39"/>
      <c r="F14" s="39">
        <v>60000</v>
      </c>
      <c r="G14" s="36"/>
    </row>
    <row r="15" spans="1:7" x14ac:dyDescent="0.2">
      <c r="A15" s="96"/>
      <c r="B15" s="120" t="s">
        <v>21</v>
      </c>
      <c r="C15" s="120"/>
      <c r="D15" s="120"/>
      <c r="E15" s="39"/>
      <c r="F15" s="39">
        <v>48000</v>
      </c>
      <c r="G15" s="36"/>
    </row>
    <row r="16" spans="1:7" x14ac:dyDescent="0.2">
      <c r="A16" s="96"/>
      <c r="B16" s="120" t="s">
        <v>35</v>
      </c>
      <c r="C16" s="120"/>
      <c r="D16" s="120"/>
      <c r="E16" s="39"/>
      <c r="F16" s="39">
        <v>8000</v>
      </c>
      <c r="G16" s="36"/>
    </row>
    <row r="17" spans="1:7" x14ac:dyDescent="0.2">
      <c r="A17" s="96"/>
      <c r="B17" s="120" t="s">
        <v>23</v>
      </c>
      <c r="C17" s="120"/>
      <c r="D17" s="120"/>
      <c r="E17" s="39"/>
      <c r="F17" s="39">
        <v>16000</v>
      </c>
      <c r="G17" s="36"/>
    </row>
    <row r="18" spans="1:7" x14ac:dyDescent="0.2">
      <c r="A18" s="96"/>
      <c r="B18" s="120" t="s">
        <v>26</v>
      </c>
      <c r="C18" s="120"/>
      <c r="D18" s="120"/>
      <c r="E18" s="39"/>
      <c r="F18" s="39">
        <v>8000</v>
      </c>
      <c r="G18" s="36"/>
    </row>
    <row r="19" spans="1:7" x14ac:dyDescent="0.2">
      <c r="A19" s="96"/>
      <c r="B19" s="120" t="s">
        <v>36</v>
      </c>
      <c r="C19" s="120"/>
      <c r="D19" s="120"/>
      <c r="E19" s="39"/>
      <c r="F19" s="40">
        <v>24000</v>
      </c>
      <c r="G19" s="36"/>
    </row>
    <row r="20" spans="1:7" x14ac:dyDescent="0.2">
      <c r="A20" s="96"/>
      <c r="B20" s="120" t="s">
        <v>65</v>
      </c>
      <c r="C20" s="120"/>
      <c r="D20" s="120"/>
      <c r="E20" s="39"/>
      <c r="F20" s="52">
        <f>SUM(F14:F19)</f>
        <v>164000</v>
      </c>
      <c r="G20" s="36"/>
    </row>
    <row r="21" spans="1:7" ht="13.5" thickBot="1" x14ac:dyDescent="0.25">
      <c r="A21" s="96"/>
      <c r="B21" s="120" t="s">
        <v>76</v>
      </c>
      <c r="C21" s="120"/>
      <c r="D21" s="120"/>
      <c r="E21" s="39"/>
      <c r="F21" s="38">
        <f>F12-F20</f>
        <v>-12000</v>
      </c>
      <c r="G21" s="36"/>
    </row>
    <row r="22" spans="1:7" ht="13.5" thickTop="1" x14ac:dyDescent="0.2">
      <c r="A22" s="96"/>
      <c r="B22" s="9"/>
      <c r="C22" s="9"/>
      <c r="D22" s="9"/>
      <c r="E22" s="39"/>
      <c r="F22" s="39"/>
      <c r="G22" s="36"/>
    </row>
  </sheetData>
  <sheetProtection algorithmName="SHA-512" hashValue="dxBblCWuLqHcmzX0eqYKyEzobabw0CcguOPZWZ27myjfI1LfpHNND1WyaXeXQ3DcU2ID13cGptlUqt9o+UqFyg==" saltValue="a1Pbg9mpSG4C4p+HydnAhg==" spinCount="100000" sheet="1" objects="1" scenarios="1" selectLockedCells="1" selectUnlockedCells="1"/>
  <mergeCells count="17">
    <mergeCell ref="B3:F3"/>
    <mergeCell ref="B5:E5"/>
    <mergeCell ref="B6:E6"/>
    <mergeCell ref="A1:C1"/>
    <mergeCell ref="B21:D21"/>
    <mergeCell ref="B8:E8"/>
    <mergeCell ref="B7:E7"/>
    <mergeCell ref="B10:F10"/>
    <mergeCell ref="B14:D14"/>
    <mergeCell ref="B12:D12"/>
    <mergeCell ref="B13:D13"/>
    <mergeCell ref="B15:D15"/>
    <mergeCell ref="B16:D16"/>
    <mergeCell ref="B17:D17"/>
    <mergeCell ref="B18:D18"/>
    <mergeCell ref="B19:D19"/>
    <mergeCell ref="B20:D20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8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62" x14ac:dyDescent="0.2">
      <c r="A1" s="2"/>
      <c r="B1" s="19" t="s">
        <v>47</v>
      </c>
      <c r="C1" s="115" t="s">
        <v>48</v>
      </c>
      <c r="D1" s="115"/>
      <c r="G1" s="2"/>
      <c r="H1" s="2"/>
      <c r="I1" s="2"/>
    </row>
    <row r="2" spans="1:62" x14ac:dyDescent="0.2">
      <c r="A2" s="2"/>
      <c r="B2" s="19" t="s">
        <v>49</v>
      </c>
      <c r="C2" s="115" t="s">
        <v>50</v>
      </c>
      <c r="D2" s="115"/>
      <c r="G2" s="2"/>
      <c r="H2" s="2"/>
      <c r="I2" s="2"/>
    </row>
    <row r="3" spans="1:62" x14ac:dyDescent="0.2">
      <c r="A3" s="2"/>
      <c r="B3" s="22"/>
      <c r="C3" s="118" t="s">
        <v>131</v>
      </c>
      <c r="D3" s="118"/>
      <c r="G3" s="2"/>
      <c r="H3" s="2"/>
      <c r="I3" s="2"/>
    </row>
    <row r="4" spans="1:62" x14ac:dyDescent="0.2">
      <c r="A4" s="2"/>
      <c r="B4" s="2"/>
      <c r="C4" s="2"/>
      <c r="D4" s="22"/>
      <c r="E4" s="20"/>
      <c r="F4" s="2"/>
      <c r="G4" s="2"/>
      <c r="H4" s="2"/>
      <c r="I4" s="2"/>
    </row>
    <row r="5" spans="1:62" x14ac:dyDescent="0.2">
      <c r="A5" s="77"/>
      <c r="B5" s="132" t="s">
        <v>80</v>
      </c>
      <c r="C5" s="132"/>
      <c r="D5" s="132"/>
      <c r="E5" s="132"/>
      <c r="F5" s="132"/>
      <c r="G5" s="77"/>
      <c r="H5" s="3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2">
      <c r="A6" s="77"/>
      <c r="B6" s="78"/>
      <c r="C6" s="78"/>
      <c r="D6" s="78"/>
      <c r="E6" s="78"/>
      <c r="F6" s="77"/>
      <c r="G6" s="77"/>
      <c r="H6" s="3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">
      <c r="A7" s="130" t="s">
        <v>87</v>
      </c>
      <c r="B7" s="130"/>
      <c r="C7" s="130"/>
      <c r="D7" s="78"/>
      <c r="E7" s="78"/>
      <c r="F7" s="77"/>
      <c r="G7" s="77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77"/>
      <c r="B8" s="78"/>
      <c r="C8" s="78"/>
      <c r="D8" s="56" t="s">
        <v>15</v>
      </c>
      <c r="E8" s="56"/>
      <c r="F8" s="106"/>
      <c r="G8" s="77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77"/>
      <c r="B9" s="79"/>
      <c r="C9" s="78"/>
      <c r="D9" s="56" t="s">
        <v>17</v>
      </c>
      <c r="E9" s="56" t="s">
        <v>16</v>
      </c>
      <c r="F9" s="106"/>
      <c r="G9" s="77"/>
      <c r="H9" s="3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">
      <c r="A10" s="77"/>
      <c r="B10" s="79"/>
      <c r="C10" s="78"/>
      <c r="D10" s="85" t="s">
        <v>18</v>
      </c>
      <c r="E10" s="85" t="s">
        <v>45</v>
      </c>
      <c r="F10" s="106"/>
      <c r="G10" s="77"/>
      <c r="H10" s="3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x14ac:dyDescent="0.2">
      <c r="A11" s="77"/>
      <c r="B11" s="129" t="s">
        <v>19</v>
      </c>
      <c r="C11" s="129"/>
      <c r="D11" s="86">
        <v>504000</v>
      </c>
      <c r="E11" s="95">
        <v>90000</v>
      </c>
      <c r="F11" s="106"/>
      <c r="G11" s="78"/>
      <c r="H11" s="3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">
      <c r="A12" s="77"/>
      <c r="B12" s="129" t="s">
        <v>45</v>
      </c>
      <c r="C12" s="129"/>
      <c r="D12" s="78"/>
      <c r="E12" s="78"/>
      <c r="F12" s="106"/>
      <c r="G12" s="78"/>
      <c r="H12" s="3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">
      <c r="A13" s="77"/>
      <c r="B13" s="129" t="s">
        <v>21</v>
      </c>
      <c r="C13" s="129"/>
      <c r="D13" s="87">
        <v>239400</v>
      </c>
      <c r="E13" s="88">
        <v>85000</v>
      </c>
      <c r="F13" s="106"/>
      <c r="G13" s="78"/>
      <c r="H13" s="3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">
      <c r="A14" s="77"/>
      <c r="B14" s="129" t="s">
        <v>22</v>
      </c>
      <c r="C14" s="129"/>
      <c r="D14" s="89">
        <v>35280</v>
      </c>
      <c r="E14" s="90">
        <f>D14*0.05</f>
        <v>1764</v>
      </c>
      <c r="F14" s="106"/>
      <c r="G14" s="78"/>
      <c r="H14" s="3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77"/>
      <c r="B15" s="129" t="s">
        <v>23</v>
      </c>
      <c r="C15" s="129"/>
      <c r="D15" s="89">
        <v>30240</v>
      </c>
      <c r="E15" s="90"/>
      <c r="F15" s="106"/>
      <c r="G15" s="78"/>
      <c r="H15" s="3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">
      <c r="A16" s="77"/>
      <c r="B16" s="129" t="s">
        <v>24</v>
      </c>
      <c r="C16" s="129"/>
      <c r="D16" s="89">
        <v>22680</v>
      </c>
      <c r="E16" s="90">
        <f>D16*0.1</f>
        <v>2268</v>
      </c>
      <c r="F16" s="106"/>
      <c r="G16" s="78"/>
      <c r="H16" s="3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">
      <c r="A17" s="77"/>
      <c r="B17" s="129" t="s">
        <v>25</v>
      </c>
      <c r="C17" s="129"/>
      <c r="D17" s="89">
        <v>147000</v>
      </c>
      <c r="E17" s="90"/>
      <c r="F17" s="106"/>
      <c r="G17" s="78"/>
      <c r="H17" s="3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">
      <c r="A18" s="77"/>
      <c r="B18" s="128" t="s">
        <v>26</v>
      </c>
      <c r="C18" s="128"/>
      <c r="D18" s="91">
        <v>15960</v>
      </c>
      <c r="E18" s="104">
        <f>D18*0.15</f>
        <v>2394</v>
      </c>
      <c r="F18" s="106"/>
      <c r="G18" s="80"/>
      <c r="H18" s="3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80"/>
      <c r="B19" s="133" t="s">
        <v>27</v>
      </c>
      <c r="C19" s="133"/>
      <c r="D19" s="92">
        <f>SUM(D13:D18)</f>
        <v>490560</v>
      </c>
      <c r="E19" s="105">
        <f>SUM(E13:E18)</f>
        <v>91426</v>
      </c>
      <c r="F19" s="106"/>
      <c r="G19" s="80"/>
      <c r="H19" s="3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ht="13.5" thickBot="1" x14ac:dyDescent="0.25">
      <c r="A20" s="80"/>
      <c r="B20" s="133" t="s">
        <v>28</v>
      </c>
      <c r="C20" s="133"/>
      <c r="D20" s="93">
        <f>IF(D18&gt;0,D11-D19," ")</f>
        <v>13440</v>
      </c>
      <c r="E20" s="94">
        <f>IF(E18&gt;0,E11-E19," ")</f>
        <v>-1426</v>
      </c>
      <c r="F20" s="106"/>
      <c r="G20" s="81"/>
      <c r="H20" s="3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Top="1" x14ac:dyDescent="0.2">
      <c r="A21" s="82"/>
      <c r="B21" s="83"/>
      <c r="C21" s="82"/>
      <c r="D21" s="84" t="str">
        <f>IF(D20="","",IF(D20=13440,"Correct!","Try again!"))</f>
        <v>Correct!</v>
      </c>
      <c r="E21" s="84" t="str">
        <f>IF(E20="","",IF(E20=-1426,"Correct!","Try again!"))</f>
        <v>Correct!</v>
      </c>
      <c r="F21" s="106"/>
      <c r="G21" s="77"/>
      <c r="H21" s="3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x14ac:dyDescent="0.2">
      <c r="A22" s="3"/>
      <c r="B22" s="3"/>
      <c r="C22" s="3"/>
      <c r="D22" s="3"/>
      <c r="E22" s="3"/>
      <c r="F22" s="3"/>
      <c r="G22" s="3"/>
      <c r="H22" s="3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">
      <c r="A23" s="130" t="s">
        <v>90</v>
      </c>
      <c r="B23" s="130"/>
      <c r="C23" s="130"/>
      <c r="D23" s="130"/>
      <c r="E23" s="130"/>
      <c r="F23" s="130"/>
      <c r="G23" s="65"/>
      <c r="H23" s="3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">
      <c r="A24" s="53"/>
      <c r="B24" s="131" t="s">
        <v>102</v>
      </c>
      <c r="C24" s="131"/>
      <c r="D24" s="131"/>
      <c r="E24" s="131"/>
      <c r="F24" s="131"/>
      <c r="G24" s="65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53"/>
      <c r="B25" s="131"/>
      <c r="C25" s="131"/>
      <c r="D25" s="131"/>
      <c r="E25" s="131"/>
      <c r="F25" s="131"/>
      <c r="G25" s="65"/>
      <c r="H25" s="3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">
      <c r="A26" s="53"/>
      <c r="B26" s="131"/>
      <c r="C26" s="131"/>
      <c r="D26" s="131"/>
      <c r="E26" s="131"/>
      <c r="F26" s="131"/>
      <c r="G26" s="65"/>
      <c r="H26" s="3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">
      <c r="A27" s="53"/>
      <c r="B27" s="131"/>
      <c r="C27" s="131"/>
      <c r="D27" s="131"/>
      <c r="E27" s="131"/>
      <c r="F27" s="131"/>
      <c r="G27" s="65"/>
      <c r="H27" s="3"/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">
      <c r="A28" s="53"/>
      <c r="B28" s="131"/>
      <c r="C28" s="131"/>
      <c r="D28" s="131"/>
      <c r="E28" s="131"/>
      <c r="F28" s="131"/>
      <c r="G28" s="65"/>
      <c r="H28" s="3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53"/>
      <c r="B29" s="131"/>
      <c r="C29" s="131"/>
      <c r="D29" s="131"/>
      <c r="E29" s="131"/>
      <c r="F29" s="131"/>
      <c r="G29" s="65"/>
      <c r="H29" s="3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">
      <c r="A30" s="53"/>
      <c r="B30" s="131"/>
      <c r="C30" s="131"/>
      <c r="D30" s="131"/>
      <c r="E30" s="131"/>
      <c r="F30" s="131"/>
      <c r="G30" s="65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">
      <c r="A31" s="53"/>
      <c r="B31" s="131"/>
      <c r="C31" s="131"/>
      <c r="D31" s="131"/>
      <c r="E31" s="131"/>
      <c r="F31" s="131"/>
      <c r="G31" s="65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">
      <c r="A32" s="53"/>
      <c r="B32" s="131"/>
      <c r="C32" s="131"/>
      <c r="D32" s="131"/>
      <c r="E32" s="131"/>
      <c r="F32" s="131"/>
      <c r="G32" s="65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2">
      <c r="A33" s="53"/>
      <c r="B33" s="131"/>
      <c r="C33" s="131"/>
      <c r="D33" s="131"/>
      <c r="E33" s="131"/>
      <c r="F33" s="131"/>
      <c r="G33" s="65"/>
      <c r="H33" s="3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53"/>
      <c r="B34" s="131"/>
      <c r="C34" s="131"/>
      <c r="D34" s="131"/>
      <c r="E34" s="131"/>
      <c r="F34" s="131"/>
      <c r="G34" s="65"/>
      <c r="H34" s="3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2">
      <c r="A35" s="53"/>
      <c r="B35" s="131"/>
      <c r="C35" s="131"/>
      <c r="D35" s="131"/>
      <c r="E35" s="131"/>
      <c r="F35" s="131"/>
      <c r="G35" s="65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2">
      <c r="A36" s="53"/>
      <c r="B36" s="65"/>
      <c r="C36" s="65"/>
      <c r="D36" s="65"/>
      <c r="E36" s="65"/>
      <c r="F36" s="65"/>
      <c r="G36" s="65"/>
      <c r="H36" s="3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2">
      <c r="A37" s="1"/>
      <c r="B37" s="3"/>
      <c r="C37" s="3"/>
      <c r="D37" s="3"/>
      <c r="E37" s="3"/>
      <c r="F37" s="3"/>
      <c r="G37" s="3"/>
      <c r="H37" s="3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2">
      <c r="A38" s="130" t="s">
        <v>88</v>
      </c>
      <c r="B38" s="130"/>
      <c r="C38" s="130"/>
      <c r="D38" s="130"/>
      <c r="E38" s="130"/>
      <c r="F38" s="130"/>
      <c r="G38" s="65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25"/>
      <c r="B39" s="130" t="s">
        <v>89</v>
      </c>
      <c r="C39" s="130"/>
      <c r="D39" s="130"/>
      <c r="E39" s="130"/>
      <c r="F39" s="130"/>
      <c r="G39" s="65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2">
      <c r="A40" s="53"/>
      <c r="B40" s="131" t="s">
        <v>91</v>
      </c>
      <c r="C40" s="131"/>
      <c r="D40" s="131"/>
      <c r="E40" s="131"/>
      <c r="F40" s="131"/>
      <c r="G40" s="65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2">
      <c r="A41" s="53"/>
      <c r="B41" s="131"/>
      <c r="C41" s="131"/>
      <c r="D41" s="131"/>
      <c r="E41" s="131"/>
      <c r="F41" s="131"/>
      <c r="G41" s="65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2">
      <c r="A42" s="53"/>
      <c r="B42" s="131"/>
      <c r="C42" s="131"/>
      <c r="D42" s="131"/>
      <c r="E42" s="131"/>
      <c r="F42" s="131"/>
      <c r="G42" s="65"/>
      <c r="H42" s="3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2">
      <c r="A43" s="53"/>
      <c r="B43" s="131"/>
      <c r="C43" s="131"/>
      <c r="D43" s="131"/>
      <c r="E43" s="131"/>
      <c r="F43" s="131"/>
      <c r="G43" s="65"/>
      <c r="H43" s="3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2">
      <c r="A44" s="53"/>
      <c r="B44" s="131"/>
      <c r="C44" s="131"/>
      <c r="D44" s="131"/>
      <c r="E44" s="131"/>
      <c r="F44" s="131"/>
      <c r="G44" s="65"/>
      <c r="H44" s="3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2">
      <c r="A45" s="53"/>
      <c r="B45" s="131"/>
      <c r="C45" s="131"/>
      <c r="D45" s="131"/>
      <c r="E45" s="131"/>
      <c r="F45" s="131"/>
      <c r="G45" s="65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2">
      <c r="A46" s="53"/>
      <c r="B46" s="131"/>
      <c r="C46" s="131"/>
      <c r="D46" s="131"/>
      <c r="E46" s="131"/>
      <c r="F46" s="131"/>
      <c r="G46" s="65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2">
      <c r="A47" s="53"/>
      <c r="B47" s="131"/>
      <c r="C47" s="131"/>
      <c r="D47" s="131"/>
      <c r="E47" s="131"/>
      <c r="F47" s="131"/>
      <c r="G47" s="65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2">
      <c r="A48" s="53"/>
      <c r="B48" s="131"/>
      <c r="C48" s="131"/>
      <c r="D48" s="131"/>
      <c r="E48" s="131"/>
      <c r="F48" s="131"/>
      <c r="G48" s="65"/>
      <c r="H48" s="3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x14ac:dyDescent="0.2">
      <c r="A49" s="53"/>
      <c r="B49" s="131"/>
      <c r="C49" s="131"/>
      <c r="D49" s="131"/>
      <c r="E49" s="131"/>
      <c r="F49" s="131"/>
      <c r="G49" s="65"/>
      <c r="H49" s="3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x14ac:dyDescent="0.2">
      <c r="A50" s="53"/>
      <c r="B50" s="131"/>
      <c r="C50" s="131"/>
      <c r="D50" s="131"/>
      <c r="E50" s="131"/>
      <c r="F50" s="131"/>
      <c r="G50" s="65"/>
      <c r="H50" s="3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x14ac:dyDescent="0.2">
      <c r="A51" s="53"/>
      <c r="B51" s="131"/>
      <c r="C51" s="131"/>
      <c r="D51" s="131"/>
      <c r="E51" s="131"/>
      <c r="F51" s="131"/>
      <c r="G51" s="65"/>
      <c r="H51" s="3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x14ac:dyDescent="0.2">
      <c r="A52" s="53"/>
      <c r="B52" s="65"/>
      <c r="C52" s="65"/>
      <c r="D52" s="65"/>
      <c r="E52" s="65"/>
      <c r="F52" s="65"/>
      <c r="G52" s="65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x14ac:dyDescent="0.2">
      <c r="A53" s="1"/>
      <c r="B53" s="3"/>
      <c r="C53" s="3"/>
      <c r="D53" s="3"/>
      <c r="E53" s="3"/>
      <c r="F53" s="3"/>
      <c r="G53" s="3"/>
      <c r="H53" s="3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x14ac:dyDescent="0.2">
      <c r="A54" s="1"/>
      <c r="B54" s="3"/>
      <c r="C54" s="3"/>
      <c r="D54" s="3"/>
      <c r="E54" s="3"/>
      <c r="F54" s="3"/>
      <c r="G54" s="3"/>
      <c r="H54" s="3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x14ac:dyDescent="0.2">
      <c r="A55" s="1"/>
      <c r="B55" s="3"/>
      <c r="C55" s="3"/>
      <c r="D55" s="3"/>
      <c r="E55" s="3"/>
      <c r="F55" s="3"/>
      <c r="G55" s="3"/>
      <c r="H55" s="3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x14ac:dyDescent="0.2">
      <c r="A56" s="1"/>
      <c r="B56" s="3"/>
      <c r="C56" s="3"/>
      <c r="D56" s="3"/>
      <c r="E56" s="3"/>
      <c r="F56" s="3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x14ac:dyDescent="0.2">
      <c r="A57" s="1"/>
      <c r="B57" s="3"/>
      <c r="C57" s="3"/>
      <c r="D57" s="3"/>
      <c r="E57" s="3"/>
      <c r="F57" s="3"/>
      <c r="G57" s="3"/>
      <c r="H57" s="3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x14ac:dyDescent="0.2">
      <c r="A58" s="1"/>
      <c r="B58" s="3"/>
      <c r="C58" s="3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</sheetData>
  <sheetProtection algorithmName="SHA-512" hashValue="zVKqLHnL4uTgriJ4FmU6DoR7yMbTNUdbyGs4RmmMrXeMf92VCrtRhzZpqhyjbqtUn7FmcOCklW7g8xEK3M6aAg==" saltValue="9OEv4iRQ2yFbGyWHj1W1JQ==" spinCount="100000" sheet="1" objects="1" scenarios="1" selectLockedCells="1"/>
  <mergeCells count="20">
    <mergeCell ref="B17:C17"/>
    <mergeCell ref="B16:C16"/>
    <mergeCell ref="B15:C15"/>
    <mergeCell ref="A7:C7"/>
    <mergeCell ref="C1:D1"/>
    <mergeCell ref="B18:C18"/>
    <mergeCell ref="B13:C13"/>
    <mergeCell ref="A23:F23"/>
    <mergeCell ref="B40:F51"/>
    <mergeCell ref="C2:D2"/>
    <mergeCell ref="B12:C12"/>
    <mergeCell ref="B11:C11"/>
    <mergeCell ref="B5:F5"/>
    <mergeCell ref="B24:F35"/>
    <mergeCell ref="B19:C19"/>
    <mergeCell ref="C3:D3"/>
    <mergeCell ref="B14:C14"/>
    <mergeCell ref="B20:C20"/>
    <mergeCell ref="B39:F39"/>
    <mergeCell ref="A38:F38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 x14ac:dyDescent="0.2">
      <c r="A1" s="119" t="s">
        <v>103</v>
      </c>
      <c r="B1" s="119"/>
      <c r="C1" s="119"/>
    </row>
    <row r="3" spans="1:7" x14ac:dyDescent="0.2">
      <c r="A3" s="96"/>
      <c r="B3" s="127" t="s">
        <v>80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86</v>
      </c>
      <c r="C5" s="120"/>
      <c r="D5" s="120"/>
      <c r="E5" s="120"/>
      <c r="F5" s="37">
        <v>90000</v>
      </c>
      <c r="G5" s="36"/>
    </row>
    <row r="6" spans="1:7" x14ac:dyDescent="0.2">
      <c r="A6" s="96"/>
      <c r="B6" s="120" t="s">
        <v>82</v>
      </c>
      <c r="C6" s="120"/>
      <c r="D6" s="120"/>
      <c r="E6" s="120"/>
      <c r="F6" s="37">
        <v>85000</v>
      </c>
      <c r="G6" s="36"/>
    </row>
    <row r="7" spans="1:7" x14ac:dyDescent="0.2">
      <c r="A7" s="96"/>
      <c r="B7" s="120" t="s">
        <v>83</v>
      </c>
      <c r="C7" s="120"/>
      <c r="D7" s="120"/>
      <c r="E7" s="120"/>
      <c r="F7" s="43">
        <v>0.05</v>
      </c>
      <c r="G7" s="36"/>
    </row>
    <row r="8" spans="1:7" x14ac:dyDescent="0.2">
      <c r="A8" s="96"/>
      <c r="B8" s="120" t="s">
        <v>84</v>
      </c>
      <c r="C8" s="120"/>
      <c r="D8" s="120"/>
      <c r="E8" s="120"/>
      <c r="F8" s="43">
        <v>0.1</v>
      </c>
      <c r="G8" s="36"/>
    </row>
    <row r="9" spans="1:7" x14ac:dyDescent="0.2">
      <c r="A9" s="96"/>
      <c r="B9" s="120" t="s">
        <v>85</v>
      </c>
      <c r="C9" s="120"/>
      <c r="D9" s="120"/>
      <c r="E9" s="120"/>
      <c r="F9" s="43">
        <v>0.15</v>
      </c>
      <c r="G9" s="36"/>
    </row>
    <row r="10" spans="1:7" x14ac:dyDescent="0.2">
      <c r="A10" s="96"/>
      <c r="B10" s="36"/>
      <c r="C10" s="36"/>
      <c r="D10" s="36"/>
      <c r="E10" s="36"/>
      <c r="F10" s="36"/>
      <c r="G10" s="36"/>
    </row>
    <row r="11" spans="1:7" x14ac:dyDescent="0.2">
      <c r="A11" s="96"/>
      <c r="B11" s="127" t="s">
        <v>81</v>
      </c>
      <c r="C11" s="127"/>
      <c r="D11" s="127"/>
      <c r="E11" s="127"/>
      <c r="F11" s="127"/>
      <c r="G11" s="36"/>
    </row>
    <row r="12" spans="1:7" x14ac:dyDescent="0.2">
      <c r="A12" s="96"/>
      <c r="B12" s="36"/>
      <c r="C12" s="36"/>
      <c r="D12" s="36"/>
      <c r="E12" s="36"/>
      <c r="F12" s="36"/>
      <c r="G12" s="36"/>
    </row>
    <row r="13" spans="1:7" x14ac:dyDescent="0.2">
      <c r="A13" s="96"/>
      <c r="B13" s="120" t="s">
        <v>19</v>
      </c>
      <c r="C13" s="120"/>
      <c r="D13" s="120"/>
      <c r="E13" s="45"/>
      <c r="F13" s="51">
        <v>504000</v>
      </c>
      <c r="G13" s="36"/>
    </row>
    <row r="14" spans="1:7" x14ac:dyDescent="0.2">
      <c r="A14" s="96"/>
      <c r="B14" s="120" t="s">
        <v>45</v>
      </c>
      <c r="C14" s="120"/>
      <c r="D14" s="120"/>
      <c r="E14" s="44"/>
      <c r="F14" s="39"/>
      <c r="G14" s="36"/>
    </row>
    <row r="15" spans="1:7" x14ac:dyDescent="0.2">
      <c r="A15" s="96"/>
      <c r="B15" s="120" t="s">
        <v>21</v>
      </c>
      <c r="C15" s="120"/>
      <c r="D15" s="120"/>
      <c r="E15" s="39"/>
      <c r="F15" s="39">
        <v>239400</v>
      </c>
      <c r="G15" s="36"/>
    </row>
    <row r="16" spans="1:7" x14ac:dyDescent="0.2">
      <c r="A16" s="96"/>
      <c r="B16" s="120" t="s">
        <v>22</v>
      </c>
      <c r="C16" s="120"/>
      <c r="D16" s="120"/>
      <c r="E16" s="39"/>
      <c r="F16" s="39">
        <v>35280</v>
      </c>
      <c r="G16" s="36"/>
    </row>
    <row r="17" spans="1:7" x14ac:dyDescent="0.2">
      <c r="A17" s="96"/>
      <c r="B17" s="120" t="s">
        <v>23</v>
      </c>
      <c r="C17" s="120"/>
      <c r="D17" s="120"/>
      <c r="E17" s="39"/>
      <c r="F17" s="39">
        <v>30240</v>
      </c>
      <c r="G17" s="36"/>
    </row>
    <row r="18" spans="1:7" x14ac:dyDescent="0.2">
      <c r="A18" s="96"/>
      <c r="B18" s="120" t="s">
        <v>24</v>
      </c>
      <c r="C18" s="120"/>
      <c r="D18" s="120"/>
      <c r="E18" s="39"/>
      <c r="F18" s="39">
        <v>22680</v>
      </c>
      <c r="G18" s="36"/>
    </row>
    <row r="19" spans="1:7" x14ac:dyDescent="0.2">
      <c r="A19" s="96"/>
      <c r="B19" s="120" t="s">
        <v>25</v>
      </c>
      <c r="C19" s="120"/>
      <c r="D19" s="120"/>
      <c r="E19" s="39"/>
      <c r="F19" s="39">
        <v>147000</v>
      </c>
      <c r="G19" s="36"/>
    </row>
    <row r="20" spans="1:7" x14ac:dyDescent="0.2">
      <c r="A20" s="96"/>
      <c r="B20" s="120" t="s">
        <v>26</v>
      </c>
      <c r="C20" s="120"/>
      <c r="D20" s="120"/>
      <c r="E20" s="39"/>
      <c r="F20" s="40">
        <v>15960</v>
      </c>
      <c r="G20" s="36"/>
    </row>
    <row r="21" spans="1:7" x14ac:dyDescent="0.2">
      <c r="A21" s="96"/>
      <c r="B21" s="120" t="s">
        <v>65</v>
      </c>
      <c r="C21" s="120"/>
      <c r="D21" s="120"/>
      <c r="E21" s="39"/>
      <c r="F21" s="52">
        <f>SUM(F15:F20)</f>
        <v>490560</v>
      </c>
      <c r="G21" s="36"/>
    </row>
    <row r="22" spans="1:7" ht="13.5" thickBot="1" x14ac:dyDescent="0.25">
      <c r="A22" s="96"/>
      <c r="B22" s="120" t="s">
        <v>76</v>
      </c>
      <c r="C22" s="120"/>
      <c r="D22" s="120"/>
      <c r="E22" s="39"/>
      <c r="F22" s="38">
        <f>F13-F21</f>
        <v>13440</v>
      </c>
      <c r="G22" s="36"/>
    </row>
    <row r="23" spans="1:7" ht="13.5" thickTop="1" x14ac:dyDescent="0.2">
      <c r="A23" s="96"/>
      <c r="B23" s="9"/>
      <c r="C23" s="9"/>
      <c r="D23" s="9"/>
      <c r="E23" s="39"/>
      <c r="F23" s="39"/>
      <c r="G23" s="36"/>
    </row>
  </sheetData>
  <sheetProtection algorithmName="SHA-512" hashValue="SW3ci64WN4OhjcwxSojaIx3I9uRV/2sX7/bvHV2VHm9MwoX+p0ota0GMFPeRKKI5uhhIkdkCU67Z/ieusLZL7g==" saltValue="9JyHAmAOLEvYnXKDxqILqw==" spinCount="100000" sheet="1" objects="1" scenarios="1" selectLockedCells="1" selectUnlockedCells="1"/>
  <mergeCells count="18">
    <mergeCell ref="B22:D22"/>
    <mergeCell ref="B9:E9"/>
    <mergeCell ref="B8:E8"/>
    <mergeCell ref="B11:F11"/>
    <mergeCell ref="B15:D15"/>
    <mergeCell ref="B13:D13"/>
    <mergeCell ref="B14:D14"/>
    <mergeCell ref="B16:D16"/>
    <mergeCell ref="B17:D17"/>
    <mergeCell ref="B18:D18"/>
    <mergeCell ref="A1:C1"/>
    <mergeCell ref="B19:D19"/>
    <mergeCell ref="B20:D20"/>
    <mergeCell ref="B21:D21"/>
    <mergeCell ref="B3:F3"/>
    <mergeCell ref="B6:E6"/>
    <mergeCell ref="B7:E7"/>
    <mergeCell ref="B5:E5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SP01-37</vt:lpstr>
      <vt:lpstr>Given P01-37</vt:lpstr>
      <vt:lpstr>SP01-39</vt:lpstr>
      <vt:lpstr>Given P01-39</vt:lpstr>
      <vt:lpstr>SP01-40</vt:lpstr>
      <vt:lpstr>Given P01-40</vt:lpstr>
      <vt:lpstr>SP01-42</vt:lpstr>
      <vt:lpstr>Given P01-42</vt:lpstr>
    </vt:vector>
  </TitlesOfParts>
  <Company>Comsource Associates,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Terry</dc:creator>
  <cp:lastModifiedBy>Jack Terry</cp:lastModifiedBy>
  <cp:lastPrinted>2012-12-17T21:38:48Z</cp:lastPrinted>
  <dcterms:created xsi:type="dcterms:W3CDTF">2007-08-21T18:48:38Z</dcterms:created>
  <dcterms:modified xsi:type="dcterms:W3CDTF">2015-12-10T00:31:47Z</dcterms:modified>
</cp:coreProperties>
</file>